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My Web Sites\eCalc\toolbox\"/>
    </mc:Choice>
  </mc:AlternateContent>
  <bookViews>
    <workbookView xWindow="0" yWindow="0" windowWidth="28800" windowHeight="12135"/>
  </bookViews>
  <sheets>
    <sheet name="Plug-In Hybrid" sheetId="1" r:id="rId1"/>
    <sheet name="_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B31" i="1"/>
  <c r="I2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B33" i="1"/>
  <c r="J2" i="2"/>
  <c r="G2" i="2"/>
  <c r="H2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G10" i="2"/>
  <c r="G5" i="2"/>
  <c r="G4" i="2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G7" i="2" l="1"/>
  <c r="G6" i="2"/>
  <c r="G8" i="2"/>
  <c r="G9" i="2"/>
  <c r="G11" i="2"/>
  <c r="B30" i="1"/>
  <c r="H9" i="1"/>
  <c r="G13" i="2" s="1"/>
  <c r="C21" i="1"/>
  <c r="H8" i="1"/>
  <c r="I19" i="1"/>
  <c r="I15" i="1"/>
  <c r="I14" i="1"/>
  <c r="I13" i="1"/>
  <c r="I12" i="1"/>
  <c r="D26" i="1"/>
  <c r="D25" i="1"/>
  <c r="G14" i="2" l="1"/>
  <c r="G12" i="2"/>
  <c r="H16" i="1"/>
  <c r="H163" i="2"/>
  <c r="H155" i="2"/>
  <c r="H147" i="2"/>
  <c r="H139" i="2"/>
  <c r="H131" i="2"/>
  <c r="H123" i="2"/>
  <c r="H115" i="2"/>
  <c r="H107" i="2"/>
  <c r="H99" i="2"/>
  <c r="H91" i="2"/>
  <c r="H83" i="2"/>
  <c r="H75" i="2"/>
  <c r="H67" i="2"/>
  <c r="H59" i="2"/>
  <c r="H51" i="2"/>
  <c r="H43" i="2"/>
  <c r="H35" i="2"/>
  <c r="H27" i="2"/>
  <c r="H19" i="2"/>
  <c r="H11" i="2"/>
  <c r="H3" i="2"/>
  <c r="G156" i="2"/>
  <c r="G148" i="2"/>
  <c r="G140" i="2"/>
  <c r="G132" i="2"/>
  <c r="G124" i="2"/>
  <c r="G116" i="2"/>
  <c r="G108" i="2"/>
  <c r="G100" i="2"/>
  <c r="G92" i="2"/>
  <c r="G84" i="2"/>
  <c r="G76" i="2"/>
  <c r="G68" i="2"/>
  <c r="G28" i="2"/>
  <c r="H130" i="2"/>
  <c r="H58" i="2"/>
  <c r="H161" i="2"/>
  <c r="H153" i="2"/>
  <c r="H145" i="2"/>
  <c r="H137" i="2"/>
  <c r="H129" i="2"/>
  <c r="H121" i="2"/>
  <c r="H113" i="2"/>
  <c r="H105" i="2"/>
  <c r="H97" i="2"/>
  <c r="H89" i="2"/>
  <c r="H81" i="2"/>
  <c r="H73" i="2"/>
  <c r="H65" i="2"/>
  <c r="H57" i="2"/>
  <c r="H49" i="2"/>
  <c r="H41" i="2"/>
  <c r="H33" i="2"/>
  <c r="H25" i="2"/>
  <c r="H17" i="2"/>
  <c r="H9" i="2"/>
  <c r="G162" i="2"/>
  <c r="G154" i="2"/>
  <c r="G146" i="2"/>
  <c r="G138" i="2"/>
  <c r="G130" i="2"/>
  <c r="G122" i="2"/>
  <c r="G114" i="2"/>
  <c r="G106" i="2"/>
  <c r="G98" i="2"/>
  <c r="G90" i="2"/>
  <c r="G82" i="2"/>
  <c r="G74" i="2"/>
  <c r="G66" i="2"/>
  <c r="G58" i="2"/>
  <c r="G50" i="2"/>
  <c r="G42" i="2"/>
  <c r="G34" i="2"/>
  <c r="G26" i="2"/>
  <c r="G18" i="2"/>
  <c r="G136" i="2"/>
  <c r="G112" i="2"/>
  <c r="G88" i="2"/>
  <c r="G64" i="2"/>
  <c r="G48" i="2"/>
  <c r="G24" i="2"/>
  <c r="H150" i="2"/>
  <c r="H126" i="2"/>
  <c r="H102" i="2"/>
  <c r="H78" i="2"/>
  <c r="H54" i="2"/>
  <c r="H30" i="2"/>
  <c r="G159" i="2"/>
  <c r="G135" i="2"/>
  <c r="G111" i="2"/>
  <c r="G95" i="2"/>
  <c r="G71" i="2"/>
  <c r="G47" i="2"/>
  <c r="G31" i="2"/>
  <c r="G44" i="2"/>
  <c r="H154" i="2"/>
  <c r="H106" i="2"/>
  <c r="H82" i="2"/>
  <c r="H66" i="2"/>
  <c r="H26" i="2"/>
  <c r="H160" i="2"/>
  <c r="H152" i="2"/>
  <c r="H144" i="2"/>
  <c r="H136" i="2"/>
  <c r="H128" i="2"/>
  <c r="H120" i="2"/>
  <c r="H112" i="2"/>
  <c r="H104" i="2"/>
  <c r="H96" i="2"/>
  <c r="H88" i="2"/>
  <c r="H80" i="2"/>
  <c r="H72" i="2"/>
  <c r="H64" i="2"/>
  <c r="H56" i="2"/>
  <c r="H48" i="2"/>
  <c r="H40" i="2"/>
  <c r="H32" i="2"/>
  <c r="H24" i="2"/>
  <c r="H16" i="2"/>
  <c r="H8" i="2"/>
  <c r="G161" i="2"/>
  <c r="G153" i="2"/>
  <c r="G145" i="2"/>
  <c r="G137" i="2"/>
  <c r="G129" i="2"/>
  <c r="G121" i="2"/>
  <c r="G113" i="2"/>
  <c r="G105" i="2"/>
  <c r="G97" i="2"/>
  <c r="G89" i="2"/>
  <c r="G81" i="2"/>
  <c r="G73" i="2"/>
  <c r="G65" i="2"/>
  <c r="G57" i="2"/>
  <c r="G49" i="2"/>
  <c r="G41" i="2"/>
  <c r="G33" i="2"/>
  <c r="G25" i="2"/>
  <c r="G17" i="2"/>
  <c r="H159" i="2"/>
  <c r="H151" i="2"/>
  <c r="H143" i="2"/>
  <c r="H135" i="2"/>
  <c r="H127" i="2"/>
  <c r="H111" i="2"/>
  <c r="H103" i="2"/>
  <c r="H95" i="2"/>
  <c r="H87" i="2"/>
  <c r="H79" i="2"/>
  <c r="H71" i="2"/>
  <c r="H63" i="2"/>
  <c r="H55" i="2"/>
  <c r="H39" i="2"/>
  <c r="H31" i="2"/>
  <c r="H23" i="2"/>
  <c r="H7" i="2"/>
  <c r="G160" i="2"/>
  <c r="G144" i="2"/>
  <c r="G128" i="2"/>
  <c r="G104" i="2"/>
  <c r="G96" i="2"/>
  <c r="G72" i="2"/>
  <c r="G56" i="2"/>
  <c r="G32" i="2"/>
  <c r="G16" i="2"/>
  <c r="H142" i="2"/>
  <c r="H118" i="2"/>
  <c r="H94" i="2"/>
  <c r="H70" i="2"/>
  <c r="H46" i="2"/>
  <c r="H22" i="2"/>
  <c r="H6" i="2"/>
  <c r="G143" i="2"/>
  <c r="G127" i="2"/>
  <c r="G103" i="2"/>
  <c r="G79" i="2"/>
  <c r="G63" i="2"/>
  <c r="G39" i="2"/>
  <c r="G15" i="2"/>
  <c r="G36" i="2"/>
  <c r="H162" i="2"/>
  <c r="H122" i="2"/>
  <c r="H98" i="2"/>
  <c r="H74" i="2"/>
  <c r="H34" i="2"/>
  <c r="H119" i="2"/>
  <c r="H47" i="2"/>
  <c r="H15" i="2"/>
  <c r="G152" i="2"/>
  <c r="G120" i="2"/>
  <c r="G80" i="2"/>
  <c r="G40" i="2"/>
  <c r="H158" i="2"/>
  <c r="H134" i="2"/>
  <c r="H110" i="2"/>
  <c r="H86" i="2"/>
  <c r="H62" i="2"/>
  <c r="H38" i="2"/>
  <c r="H14" i="2"/>
  <c r="G151" i="2"/>
  <c r="G119" i="2"/>
  <c r="G87" i="2"/>
  <c r="G55" i="2"/>
  <c r="G23" i="2"/>
  <c r="G60" i="2"/>
  <c r="H138" i="2"/>
  <c r="H42" i="2"/>
  <c r="H157" i="2"/>
  <c r="H149" i="2"/>
  <c r="H141" i="2"/>
  <c r="H133" i="2"/>
  <c r="H125" i="2"/>
  <c r="H117" i="2"/>
  <c r="H109" i="2"/>
  <c r="H101" i="2"/>
  <c r="H93" i="2"/>
  <c r="H85" i="2"/>
  <c r="H77" i="2"/>
  <c r="H69" i="2"/>
  <c r="H61" i="2"/>
  <c r="H53" i="2"/>
  <c r="H45" i="2"/>
  <c r="H37" i="2"/>
  <c r="H29" i="2"/>
  <c r="H21" i="2"/>
  <c r="H13" i="2"/>
  <c r="H5" i="2"/>
  <c r="G158" i="2"/>
  <c r="G150" i="2"/>
  <c r="G142" i="2"/>
  <c r="G134" i="2"/>
  <c r="G126" i="2"/>
  <c r="G118" i="2"/>
  <c r="G110" i="2"/>
  <c r="G102" i="2"/>
  <c r="G94" i="2"/>
  <c r="G86" i="2"/>
  <c r="G78" i="2"/>
  <c r="G70" i="2"/>
  <c r="G62" i="2"/>
  <c r="G54" i="2"/>
  <c r="G46" i="2"/>
  <c r="G38" i="2"/>
  <c r="G30" i="2"/>
  <c r="G22" i="2"/>
  <c r="H156" i="2"/>
  <c r="H148" i="2"/>
  <c r="H140" i="2"/>
  <c r="H132" i="2"/>
  <c r="H124" i="2"/>
  <c r="H116" i="2"/>
  <c r="H108" i="2"/>
  <c r="H100" i="2"/>
  <c r="H92" i="2"/>
  <c r="H84" i="2"/>
  <c r="H76" i="2"/>
  <c r="H68" i="2"/>
  <c r="H60" i="2"/>
  <c r="H52" i="2"/>
  <c r="H44" i="2"/>
  <c r="H36" i="2"/>
  <c r="H28" i="2"/>
  <c r="H20" i="2"/>
  <c r="H12" i="2"/>
  <c r="H4" i="2"/>
  <c r="G157" i="2"/>
  <c r="G149" i="2"/>
  <c r="G141" i="2"/>
  <c r="G133" i="2"/>
  <c r="G125" i="2"/>
  <c r="G117" i="2"/>
  <c r="G109" i="2"/>
  <c r="G101" i="2"/>
  <c r="G93" i="2"/>
  <c r="G85" i="2"/>
  <c r="G77" i="2"/>
  <c r="G69" i="2"/>
  <c r="G61" i="2"/>
  <c r="G53" i="2"/>
  <c r="G45" i="2"/>
  <c r="G37" i="2"/>
  <c r="G29" i="2"/>
  <c r="G21" i="2"/>
  <c r="G52" i="2"/>
  <c r="G20" i="2"/>
  <c r="H146" i="2"/>
  <c r="H114" i="2"/>
  <c r="H90" i="2"/>
  <c r="H50" i="2"/>
  <c r="H18" i="2"/>
  <c r="H10" i="2"/>
  <c r="G107" i="2"/>
  <c r="G43" i="2"/>
  <c r="G147" i="2"/>
  <c r="G19" i="2"/>
  <c r="G131" i="2"/>
  <c r="G115" i="2"/>
  <c r="G163" i="2"/>
  <c r="G99" i="2"/>
  <c r="G35" i="2"/>
  <c r="G27" i="2"/>
  <c r="G155" i="2"/>
  <c r="G91" i="2"/>
  <c r="G83" i="2"/>
  <c r="G67" i="2"/>
  <c r="G51" i="2"/>
  <c r="G139" i="2"/>
  <c r="G75" i="2"/>
  <c r="G123" i="2"/>
  <c r="G59" i="2"/>
  <c r="H10" i="1"/>
  <c r="H11" i="1" s="1"/>
  <c r="H12" i="1" s="1"/>
  <c r="H13" i="1"/>
  <c r="H24" i="1" s="1"/>
  <c r="H25" i="1" s="1"/>
  <c r="H14" i="1" l="1"/>
  <c r="H19" i="1" s="1"/>
  <c r="H22" i="1"/>
  <c r="H23" i="1" s="1"/>
  <c r="H27" i="1" s="1"/>
  <c r="H2" i="1"/>
  <c r="H15" i="1" l="1"/>
  <c r="H26" i="1"/>
</calcChain>
</file>

<file path=xl/sharedStrings.xml><?xml version="1.0" encoding="utf-8"?>
<sst xmlns="http://schemas.openxmlformats.org/spreadsheetml/2006/main" count="73" uniqueCount="58">
  <si>
    <t>Benzin</t>
  </si>
  <si>
    <t>Diesel</t>
  </si>
  <si>
    <t>Treibstoff</t>
  </si>
  <si>
    <t>l/100km</t>
  </si>
  <si>
    <t>km</t>
  </si>
  <si>
    <t>kWh</t>
  </si>
  <si>
    <t>%</t>
  </si>
  <si>
    <t>Treibstofftankinhalt</t>
  </si>
  <si>
    <t>l</t>
  </si>
  <si>
    <t>Marke &amp; Typ</t>
  </si>
  <si>
    <t>Fahrzeugdaten</t>
  </si>
  <si>
    <t>Ihr Fahrprofil</t>
  </si>
  <si>
    <t>Tage</t>
  </si>
  <si>
    <t>Ramenbedinungungen</t>
  </si>
  <si>
    <r>
      <t>g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/kWh</t>
    </r>
  </si>
  <si>
    <t>aboluter Verbrauch</t>
  </si>
  <si>
    <t>Treibstoffkosten</t>
  </si>
  <si>
    <t>Stromkosten</t>
  </si>
  <si>
    <t>relative Fahrkosten</t>
  </si>
  <si>
    <t>kWh/100km</t>
  </si>
  <si>
    <t>Verbrauch kominiert</t>
  </si>
  <si>
    <t>Kraftstoff</t>
  </si>
  <si>
    <t>Strom</t>
  </si>
  <si>
    <t>Total</t>
  </si>
  <si>
    <t>max. Reichweite</t>
  </si>
  <si>
    <t>EPA:WLTP</t>
  </si>
  <si>
    <t>WLTP Zyklus</t>
  </si>
  <si>
    <t>km/Jahr</t>
  </si>
  <si>
    <t>g/l</t>
  </si>
  <si>
    <t>g CO2/km</t>
  </si>
  <si>
    <t>kg CO2</t>
  </si>
  <si>
    <t>€</t>
  </si>
  <si>
    <t>Realer Verbrauch des Plug-in Hybrids im Alltag</t>
  </si>
  <si>
    <t>Jan 2020, V1.0   -   www.eCalc.ch</t>
  </si>
  <si>
    <t>Peugeot 3008 GT Hybrid4</t>
  </si>
  <si>
    <t>Flotte pro Jahr</t>
  </si>
  <si>
    <t>Emissionen pro Jahr</t>
  </si>
  <si>
    <t>Tägliche Fahrdistanz</t>
  </si>
  <si>
    <r>
      <t>g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/km</t>
    </r>
  </si>
  <si>
    <t>EU-Emissionsgrenze</t>
  </si>
  <si>
    <t>Verbrauch nur Verbrenner</t>
  </si>
  <si>
    <t>Verbrauch (WLTP)</t>
  </si>
  <si>
    <t>Energiekosten</t>
  </si>
  <si>
    <t>elektrische Reichweite (WLTP)</t>
  </si>
  <si>
    <t>Batteriekapazität</t>
  </si>
  <si>
    <t>Tägliche Fahrdistanz*</t>
  </si>
  <si>
    <t>Ladestand bei Fahrtantritt</t>
  </si>
  <si>
    <t>Nutzungstage pro Jahr</t>
  </si>
  <si>
    <t>Flottengrösse</t>
  </si>
  <si>
    <t>Flottenleistung</t>
  </si>
  <si>
    <t>Währung</t>
  </si>
  <si>
    <t>Kraftstoffpreis</t>
  </si>
  <si>
    <t>Strompreis</t>
  </si>
  <si>
    <t>Verbrauch rein elektrisch</t>
  </si>
  <si>
    <t>© 2020 by eCalc.ch</t>
  </si>
  <si>
    <t>Emission Stromerzeugung</t>
  </si>
  <si>
    <t>Realitätsnaher Verbrauchswerte pro Nutzungstag (EPA)</t>
  </si>
  <si>
    <t>Fahrzeug(e)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</si>
</sst>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2" borderId="0" xfId="0" applyFont="1" applyFill="1"/>
    <xf numFmtId="0" fontId="4" fillId="2" borderId="0" xfId="0" applyFont="1" applyFill="1"/>
    <xf numFmtId="0" fontId="2" fillId="3" borderId="0" xfId="0" applyFont="1" applyFill="1"/>
    <xf numFmtId="0" fontId="4" fillId="3" borderId="0" xfId="0" applyFont="1" applyFill="1"/>
    <xf numFmtId="2" fontId="2" fillId="3" borderId="0" xfId="0" applyNumberFormat="1" applyFont="1" applyFill="1"/>
    <xf numFmtId="1" fontId="2" fillId="3" borderId="0" xfId="0" applyNumberFormat="1" applyFont="1" applyFill="1"/>
    <xf numFmtId="2" fontId="4" fillId="3" borderId="0" xfId="0" applyNumberFormat="1" applyFont="1" applyFill="1"/>
    <xf numFmtId="2" fontId="5" fillId="0" borderId="0" xfId="0" applyNumberFormat="1" applyFont="1"/>
    <xf numFmtId="2" fontId="0" fillId="0" borderId="0" xfId="0" applyNumberFormat="1"/>
    <xf numFmtId="0" fontId="9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10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51950085186725E-2"/>
          <c:y val="3.3333333333333333E-2"/>
          <c:w val="0.91446666206197935"/>
          <c:h val="0.81653567167740393"/>
        </c:manualLayout>
      </c:layout>
      <c:lineChart>
        <c:grouping val="standard"/>
        <c:varyColors val="0"/>
        <c:ser>
          <c:idx val="0"/>
          <c:order val="0"/>
          <c:tx>
            <c:strRef>
              <c:f>_!$G$2</c:f>
              <c:strCache>
                <c:ptCount val="1"/>
                <c:pt idx="0">
                  <c:v>Verbrauch kominiert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_!$F$3:$F$163</c:f>
              <c:numCache>
                <c:formatCode>General</c:formatCode>
                <c:ptCount val="1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</c:numCache>
            </c:numRef>
          </c:cat>
          <c:val>
            <c:numRef>
              <c:f>_!$G$3:$G$163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0.43781362007168406</c:v>
                </c:pt>
                <c:pt idx="13">
                  <c:v>0.86889164598841973</c:v>
                </c:pt>
                <c:pt idx="14">
                  <c:v>1.2383870967741932</c:v>
                </c:pt>
                <c:pt idx="15">
                  <c:v>1.5586164874551967</c:v>
                </c:pt>
                <c:pt idx="16">
                  <c:v>1.8388172043010749</c:v>
                </c:pt>
                <c:pt idx="17">
                  <c:v>2.0860531309297907</c:v>
                </c:pt>
                <c:pt idx="18">
                  <c:v>2.3058183990442052</c:v>
                </c:pt>
                <c:pt idx="19">
                  <c:v>2.5024504810413126</c:v>
                </c:pt>
                <c:pt idx="20">
                  <c:v>2.6794193548387097</c:v>
                </c:pt>
                <c:pt idx="21">
                  <c:v>2.8395340501792115</c:v>
                </c:pt>
                <c:pt idx="22">
                  <c:v>2.985092864125122</c:v>
                </c:pt>
                <c:pt idx="23">
                  <c:v>3.1179943899018232</c:v>
                </c:pt>
                <c:pt idx="24">
                  <c:v>3.2398207885304657</c:v>
                </c:pt>
                <c:pt idx="25">
                  <c:v>3.3519010752688168</c:v>
                </c:pt>
                <c:pt idx="26">
                  <c:v>3.4553598014888336</c:v>
                </c:pt>
                <c:pt idx="27">
                  <c:v>3.5511549183592193</c:v>
                </c:pt>
                <c:pt idx="28">
                  <c:v>3.64010752688172</c:v>
                </c:pt>
                <c:pt idx="29">
                  <c:v>3.7229254727474967</c:v>
                </c:pt>
                <c:pt idx="30">
                  <c:v>3.8002222222222222</c:v>
                </c:pt>
                <c:pt idx="31">
                  <c:v>3.8725320846340616</c:v>
                </c:pt>
                <c:pt idx="32">
                  <c:v>3.9403225806451609</c:v>
                </c:pt>
                <c:pt idx="33">
                  <c:v>4.0040045617464974</c:v>
                </c:pt>
                <c:pt idx="34">
                  <c:v>4.0639405439595198</c:v>
                </c:pt>
                <c:pt idx="35">
                  <c:v>4.1204516129032251</c:v>
                </c:pt>
                <c:pt idx="36">
                  <c:v>4.1738231780167263</c:v>
                </c:pt>
                <c:pt idx="37">
                  <c:v>4.2243097936646317</c:v>
                </c:pt>
                <c:pt idx="38">
                  <c:v>4.2721392190152798</c:v>
                </c:pt>
                <c:pt idx="39">
                  <c:v>4.3175158533223046</c:v>
                </c:pt>
                <c:pt idx="40">
                  <c:v>4.3606236559139777</c:v>
                </c:pt>
                <c:pt idx="41">
                  <c:v>4.4016286388670336</c:v>
                </c:pt>
                <c:pt idx="42">
                  <c:v>4.4406810035842286</c:v>
                </c:pt>
                <c:pt idx="43">
                  <c:v>4.477916979244811</c:v>
                </c:pt>
                <c:pt idx="44">
                  <c:v>4.5134604105571841</c:v>
                </c:pt>
                <c:pt idx="45">
                  <c:v>4.54742413381123</c:v>
                </c:pt>
                <c:pt idx="46">
                  <c:v>4.5799111734455344</c:v>
                </c:pt>
                <c:pt idx="47">
                  <c:v>4.6110157858613583</c:v>
                </c:pt>
                <c:pt idx="48">
                  <c:v>4.6408243727598562</c:v>
                </c:pt>
                <c:pt idx="49">
                  <c:v>4.6694162826420893</c:v>
                </c:pt>
                <c:pt idx="50">
                  <c:v>4.6968645161290317</c:v>
                </c:pt>
                <c:pt idx="51">
                  <c:v>4.7232363483027617</c:v>
                </c:pt>
                <c:pt idx="52">
                  <c:v>4.7485938792390403</c:v>
                </c:pt>
                <c:pt idx="53">
                  <c:v>4.7729945222154591</c:v>
                </c:pt>
                <c:pt idx="54">
                  <c:v>4.7964914376742334</c:v>
                </c:pt>
                <c:pt idx="55">
                  <c:v>4.8191339198435976</c:v>
                </c:pt>
                <c:pt idx="56">
                  <c:v>4.8409677419354837</c:v>
                </c:pt>
                <c:pt idx="57">
                  <c:v>4.8620354650066018</c:v>
                </c:pt>
                <c:pt idx="58">
                  <c:v>4.8823767148683714</c:v>
                </c:pt>
                <c:pt idx="59">
                  <c:v>4.9020284308365225</c:v>
                </c:pt>
                <c:pt idx="60">
                  <c:v>4.9210250896057346</c:v>
                </c:pt>
                <c:pt idx="61">
                  <c:v>4.9393989071038247</c:v>
                </c:pt>
                <c:pt idx="62">
                  <c:v>4.9571800208116548</c:v>
                </c:pt>
                <c:pt idx="63">
                  <c:v>4.9743966547192349</c:v>
                </c:pt>
                <c:pt idx="64">
                  <c:v>4.9910752688172035</c:v>
                </c:pt>
                <c:pt idx="65">
                  <c:v>5.0072406947890817</c:v>
                </c:pt>
                <c:pt idx="66">
                  <c:v>5.0229162593678724</c:v>
                </c:pt>
                <c:pt idx="67">
                  <c:v>5.0381238966458035</c:v>
                </c:pt>
                <c:pt idx="68">
                  <c:v>5.0528842504743832</c:v>
                </c:pt>
                <c:pt idx="69">
                  <c:v>5.0672167679601055</c:v>
                </c:pt>
                <c:pt idx="70">
                  <c:v>5.0811397849462363</c:v>
                </c:pt>
                <c:pt idx="71">
                  <c:v>5.0946706042707861</c:v>
                </c:pt>
                <c:pt idx="72">
                  <c:v>5.1078255675029869</c:v>
                </c:pt>
                <c:pt idx="73">
                  <c:v>5.1206201207836202</c:v>
                </c:pt>
                <c:pt idx="74">
                  <c:v>5.1330688753269396</c:v>
                </c:pt>
                <c:pt idx="75">
                  <c:v>5.1451856630824366</c:v>
                </c:pt>
                <c:pt idx="76">
                  <c:v>5.1569835880022632</c:v>
                </c:pt>
                <c:pt idx="77">
                  <c:v>5.1684750733137825</c:v>
                </c:pt>
                <c:pt idx="78">
                  <c:v>5.179671905155776</c:v>
                </c:pt>
                <c:pt idx="79">
                  <c:v>5.1905852729005035</c:v>
                </c:pt>
                <c:pt idx="80">
                  <c:v>5.201225806451613</c:v>
                </c:pt>
                <c:pt idx="81">
                  <c:v>5.2116036107792381</c:v>
                </c:pt>
                <c:pt idx="82">
                  <c:v>5.2217282979281405</c:v>
                </c:pt>
                <c:pt idx="83">
                  <c:v>5.2316090167120093</c:v>
                </c:pt>
                <c:pt idx="84">
                  <c:v>5.2412544802867389</c:v>
                </c:pt>
                <c:pt idx="85">
                  <c:v>5.2506729917773551</c:v>
                </c:pt>
                <c:pt idx="86">
                  <c:v>5.2598724681170284</c:v>
                </c:pt>
                <c:pt idx="87">
                  <c:v>5.2688604622419968</c:v>
                </c:pt>
                <c:pt idx="88">
                  <c:v>5.2776441837732158</c:v>
                </c:pt>
                <c:pt idx="89">
                  <c:v>5.286230518303733</c:v>
                </c:pt>
                <c:pt idx="90">
                  <c:v>5.2946260454002392</c:v>
                </c:pt>
                <c:pt idx="91">
                  <c:v>5.3028370554177009</c:v>
                </c:pt>
                <c:pt idx="92">
                  <c:v>5.3108695652173914</c:v>
                </c:pt>
                <c:pt idx="93">
                  <c:v>5.318729332870852</c:v>
                </c:pt>
                <c:pt idx="94">
                  <c:v>5.3264218714253033</c:v>
                </c:pt>
                <c:pt idx="95">
                  <c:v>5.3339524617996608</c:v>
                </c:pt>
                <c:pt idx="96">
                  <c:v>5.3413261648745527</c:v>
                </c:pt>
                <c:pt idx="97">
                  <c:v>5.3485478328344964</c:v>
                </c:pt>
                <c:pt idx="98">
                  <c:v>5.3556221198156679</c:v>
                </c:pt>
                <c:pt idx="99">
                  <c:v>5.3625534919083302</c:v>
                </c:pt>
                <c:pt idx="100">
                  <c:v>5.3693462365591396</c:v>
                </c:pt>
                <c:pt idx="101">
                  <c:v>5.3760044714148831</c:v>
                </c:pt>
                <c:pt idx="102">
                  <c:v>5.3825321526460046</c:v>
                </c:pt>
                <c:pt idx="103">
                  <c:v>5.3889330827852593</c:v>
                </c:pt>
                <c:pt idx="104">
                  <c:v>5.3952109181141443</c:v>
                </c:pt>
                <c:pt idx="105">
                  <c:v>5.4013691756272406</c:v>
                </c:pt>
                <c:pt idx="106">
                  <c:v>5.4074112396023537</c:v>
                </c:pt>
                <c:pt idx="107">
                  <c:v>5.4133403678022312</c:v>
                </c:pt>
                <c:pt idx="108">
                  <c:v>5.4191596973317404</c:v>
                </c:pt>
                <c:pt idx="109">
                  <c:v>5.4248722501726352</c:v>
                </c:pt>
                <c:pt idx="110">
                  <c:v>5.4304809384164221</c:v>
                </c:pt>
                <c:pt idx="111">
                  <c:v>5.4359885692143752</c:v>
                </c:pt>
                <c:pt idx="112">
                  <c:v>5.4413978494623656</c:v>
                </c:pt>
                <c:pt idx="113">
                  <c:v>5.4467113902369393</c:v>
                </c:pt>
                <c:pt idx="114">
                  <c:v>5.4519317109979246</c:v>
                </c:pt>
                <c:pt idx="115">
                  <c:v>5.4570612435717623</c:v>
                </c:pt>
                <c:pt idx="116">
                  <c:v>5.4621023359288099</c:v>
                </c:pt>
                <c:pt idx="117">
                  <c:v>5.4670572557669335</c:v>
                </c:pt>
                <c:pt idx="118">
                  <c:v>5.471928193912885</c:v>
                </c:pt>
                <c:pt idx="119">
                  <c:v>5.476717267552182</c:v>
                </c:pt>
                <c:pt idx="120">
                  <c:v>5.4814265232974915</c:v>
                </c:pt>
                <c:pt idx="121">
                  <c:v>5.4860579401048613</c:v>
                </c:pt>
                <c:pt idx="122">
                  <c:v>5.4906134320465361</c:v>
                </c:pt>
                <c:pt idx="123">
                  <c:v>5.4950948509485089</c:v>
                </c:pt>
                <c:pt idx="124">
                  <c:v>5.4995039889004502</c:v>
                </c:pt>
                <c:pt idx="125">
                  <c:v>5.503842580645161</c:v>
                </c:pt>
                <c:pt idx="126">
                  <c:v>5.5081123058542412</c:v>
                </c:pt>
                <c:pt idx="127">
                  <c:v>5.5123147912962489</c:v>
                </c:pt>
                <c:pt idx="128">
                  <c:v>5.5164516129032259</c:v>
                </c:pt>
                <c:pt idx="129">
                  <c:v>5.520524297741102</c:v>
                </c:pt>
                <c:pt idx="130">
                  <c:v>5.5245343258891646</c:v>
                </c:pt>
                <c:pt idx="131">
                  <c:v>5.5284831322334398</c:v>
                </c:pt>
                <c:pt idx="132">
                  <c:v>5.53237210817856</c:v>
                </c:pt>
                <c:pt idx="133">
                  <c:v>5.5362026032823994</c:v>
                </c:pt>
                <c:pt idx="134">
                  <c:v>5.5399759268175259</c:v>
                </c:pt>
                <c:pt idx="135">
                  <c:v>5.5436933492632416</c:v>
                </c:pt>
                <c:pt idx="136">
                  <c:v>5.5473561037318149</c:v>
                </c:pt>
                <c:pt idx="137">
                  <c:v>5.5509653873322344</c:v>
                </c:pt>
                <c:pt idx="138">
                  <c:v>5.5545223624746765</c:v>
                </c:pt>
                <c:pt idx="139">
                  <c:v>5.5580281581186659</c:v>
                </c:pt>
                <c:pt idx="140">
                  <c:v>5.5614838709677423</c:v>
                </c:pt>
                <c:pt idx="141">
                  <c:v>5.5648905666132844</c:v>
                </c:pt>
                <c:pt idx="142">
                  <c:v>5.5682492806300168</c:v>
                </c:pt>
                <c:pt idx="143">
                  <c:v>5.5715610196255358</c:v>
                </c:pt>
                <c:pt idx="144">
                  <c:v>5.5748267622461176</c:v>
                </c:pt>
                <c:pt idx="145">
                  <c:v>5.5780474601408976</c:v>
                </c:pt>
                <c:pt idx="146">
                  <c:v>5.5812240388864343</c:v>
                </c:pt>
                <c:pt idx="147">
                  <c:v>5.5843573988735278</c:v>
                </c:pt>
                <c:pt idx="148">
                  <c:v>5.587448416158094</c:v>
                </c:pt>
                <c:pt idx="149">
                  <c:v>5.5904979432777662</c:v>
                </c:pt>
                <c:pt idx="150">
                  <c:v>5.5935068100358425</c:v>
                </c:pt>
                <c:pt idx="151">
                  <c:v>5.5964758242540773</c:v>
                </c:pt>
                <c:pt idx="152">
                  <c:v>5.5994057724957562</c:v>
                </c:pt>
                <c:pt idx="153">
                  <c:v>5.6022974207604186</c:v>
                </c:pt>
                <c:pt idx="154">
                  <c:v>5.6051515151515146</c:v>
                </c:pt>
                <c:pt idx="155">
                  <c:v>5.6079687825182098</c:v>
                </c:pt>
                <c:pt idx="156">
                  <c:v>5.6107499310725109</c:v>
                </c:pt>
                <c:pt idx="157">
                  <c:v>5.6134956509828093</c:v>
                </c:pt>
                <c:pt idx="158">
                  <c:v>5.6162066149448755</c:v>
                </c:pt>
                <c:pt idx="159">
                  <c:v>5.618883478731318</c:v>
                </c:pt>
                <c:pt idx="160">
                  <c:v>5.6215268817204302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_!$I$2</c:f>
              <c:strCache>
                <c:ptCount val="1"/>
                <c:pt idx="0">
                  <c:v>Verbrauch (WLTP) (1.4l/100km)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_!$I$3:$I$163</c:f>
              <c:numCache>
                <c:formatCode>General</c:formatCode>
                <c:ptCount val="161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1.4</c:v>
                </c:pt>
                <c:pt idx="19">
                  <c:v>1.4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1.4</c:v>
                </c:pt>
                <c:pt idx="26">
                  <c:v>1.4</c:v>
                </c:pt>
                <c:pt idx="27">
                  <c:v>1.4</c:v>
                </c:pt>
                <c:pt idx="28">
                  <c:v>1.4</c:v>
                </c:pt>
                <c:pt idx="29">
                  <c:v>1.4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1.4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1.4</c:v>
                </c:pt>
                <c:pt idx="40">
                  <c:v>1.4</c:v>
                </c:pt>
                <c:pt idx="41">
                  <c:v>1.4</c:v>
                </c:pt>
                <c:pt idx="42">
                  <c:v>1.4</c:v>
                </c:pt>
                <c:pt idx="43">
                  <c:v>1.4</c:v>
                </c:pt>
                <c:pt idx="44">
                  <c:v>1.4</c:v>
                </c:pt>
                <c:pt idx="45">
                  <c:v>1.4</c:v>
                </c:pt>
                <c:pt idx="46">
                  <c:v>1.4</c:v>
                </c:pt>
                <c:pt idx="47">
                  <c:v>1.4</c:v>
                </c:pt>
                <c:pt idx="48">
                  <c:v>1.4</c:v>
                </c:pt>
                <c:pt idx="49">
                  <c:v>1.4</c:v>
                </c:pt>
                <c:pt idx="50">
                  <c:v>1.4</c:v>
                </c:pt>
                <c:pt idx="51">
                  <c:v>1.4</c:v>
                </c:pt>
                <c:pt idx="52">
                  <c:v>1.4</c:v>
                </c:pt>
                <c:pt idx="53">
                  <c:v>1.4</c:v>
                </c:pt>
                <c:pt idx="54">
                  <c:v>1.4</c:v>
                </c:pt>
                <c:pt idx="55">
                  <c:v>1.4</c:v>
                </c:pt>
                <c:pt idx="56">
                  <c:v>1.4</c:v>
                </c:pt>
                <c:pt idx="57">
                  <c:v>1.4</c:v>
                </c:pt>
                <c:pt idx="58">
                  <c:v>1.4</c:v>
                </c:pt>
                <c:pt idx="59">
                  <c:v>1.4</c:v>
                </c:pt>
                <c:pt idx="60">
                  <c:v>1.4</c:v>
                </c:pt>
                <c:pt idx="61">
                  <c:v>1.4</c:v>
                </c:pt>
                <c:pt idx="62">
                  <c:v>1.4</c:v>
                </c:pt>
                <c:pt idx="63">
                  <c:v>1.4</c:v>
                </c:pt>
                <c:pt idx="64">
                  <c:v>1.4</c:v>
                </c:pt>
                <c:pt idx="65">
                  <c:v>1.4</c:v>
                </c:pt>
                <c:pt idx="66">
                  <c:v>1.4</c:v>
                </c:pt>
                <c:pt idx="67">
                  <c:v>1.4</c:v>
                </c:pt>
                <c:pt idx="68">
                  <c:v>1.4</c:v>
                </c:pt>
                <c:pt idx="69">
                  <c:v>1.4</c:v>
                </c:pt>
                <c:pt idx="70">
                  <c:v>1.4</c:v>
                </c:pt>
                <c:pt idx="71">
                  <c:v>1.4</c:v>
                </c:pt>
                <c:pt idx="72">
                  <c:v>1.4</c:v>
                </c:pt>
                <c:pt idx="73">
                  <c:v>1.4</c:v>
                </c:pt>
                <c:pt idx="74">
                  <c:v>1.4</c:v>
                </c:pt>
                <c:pt idx="75">
                  <c:v>1.4</c:v>
                </c:pt>
                <c:pt idx="76">
                  <c:v>1.4</c:v>
                </c:pt>
                <c:pt idx="77">
                  <c:v>1.4</c:v>
                </c:pt>
                <c:pt idx="78">
                  <c:v>1.4</c:v>
                </c:pt>
                <c:pt idx="79">
                  <c:v>1.4</c:v>
                </c:pt>
                <c:pt idx="80">
                  <c:v>1.4</c:v>
                </c:pt>
                <c:pt idx="81">
                  <c:v>1.4</c:v>
                </c:pt>
                <c:pt idx="82">
                  <c:v>1.4</c:v>
                </c:pt>
                <c:pt idx="83">
                  <c:v>1.4</c:v>
                </c:pt>
                <c:pt idx="84">
                  <c:v>1.4</c:v>
                </c:pt>
                <c:pt idx="85">
                  <c:v>1.4</c:v>
                </c:pt>
                <c:pt idx="86">
                  <c:v>1.4</c:v>
                </c:pt>
                <c:pt idx="87">
                  <c:v>1.4</c:v>
                </c:pt>
                <c:pt idx="88">
                  <c:v>1.4</c:v>
                </c:pt>
                <c:pt idx="89">
                  <c:v>1.4</c:v>
                </c:pt>
                <c:pt idx="90">
                  <c:v>1.4</c:v>
                </c:pt>
                <c:pt idx="91">
                  <c:v>1.4</c:v>
                </c:pt>
                <c:pt idx="92">
                  <c:v>1.4</c:v>
                </c:pt>
                <c:pt idx="93">
                  <c:v>1.4</c:v>
                </c:pt>
                <c:pt idx="94">
                  <c:v>1.4</c:v>
                </c:pt>
                <c:pt idx="95">
                  <c:v>1.4</c:v>
                </c:pt>
                <c:pt idx="96">
                  <c:v>1.4</c:v>
                </c:pt>
                <c:pt idx="97">
                  <c:v>1.4</c:v>
                </c:pt>
                <c:pt idx="98">
                  <c:v>1.4</c:v>
                </c:pt>
                <c:pt idx="99">
                  <c:v>1.4</c:v>
                </c:pt>
                <c:pt idx="100">
                  <c:v>1.4</c:v>
                </c:pt>
                <c:pt idx="101">
                  <c:v>1.4</c:v>
                </c:pt>
                <c:pt idx="102">
                  <c:v>1.4</c:v>
                </c:pt>
                <c:pt idx="103">
                  <c:v>1.4</c:v>
                </c:pt>
                <c:pt idx="104">
                  <c:v>1.4</c:v>
                </c:pt>
                <c:pt idx="105">
                  <c:v>1.4</c:v>
                </c:pt>
                <c:pt idx="106">
                  <c:v>1.4</c:v>
                </c:pt>
                <c:pt idx="107">
                  <c:v>1.4</c:v>
                </c:pt>
                <c:pt idx="108">
                  <c:v>1.4</c:v>
                </c:pt>
                <c:pt idx="109">
                  <c:v>1.4</c:v>
                </c:pt>
                <c:pt idx="110">
                  <c:v>1.4</c:v>
                </c:pt>
                <c:pt idx="111">
                  <c:v>1.4</c:v>
                </c:pt>
                <c:pt idx="112">
                  <c:v>1.4</c:v>
                </c:pt>
                <c:pt idx="113">
                  <c:v>1.4</c:v>
                </c:pt>
                <c:pt idx="114">
                  <c:v>1.4</c:v>
                </c:pt>
                <c:pt idx="115">
                  <c:v>1.4</c:v>
                </c:pt>
                <c:pt idx="116">
                  <c:v>1.4</c:v>
                </c:pt>
                <c:pt idx="117">
                  <c:v>1.4</c:v>
                </c:pt>
                <c:pt idx="118">
                  <c:v>1.4</c:v>
                </c:pt>
                <c:pt idx="119">
                  <c:v>1.4</c:v>
                </c:pt>
                <c:pt idx="120">
                  <c:v>1.4</c:v>
                </c:pt>
                <c:pt idx="121">
                  <c:v>1.4</c:v>
                </c:pt>
                <c:pt idx="122">
                  <c:v>1.4</c:v>
                </c:pt>
                <c:pt idx="123">
                  <c:v>1.4</c:v>
                </c:pt>
                <c:pt idx="124">
                  <c:v>1.4</c:v>
                </c:pt>
                <c:pt idx="125">
                  <c:v>1.4</c:v>
                </c:pt>
                <c:pt idx="126">
                  <c:v>1.4</c:v>
                </c:pt>
                <c:pt idx="127">
                  <c:v>1.4</c:v>
                </c:pt>
                <c:pt idx="128">
                  <c:v>1.4</c:v>
                </c:pt>
                <c:pt idx="129">
                  <c:v>1.4</c:v>
                </c:pt>
                <c:pt idx="130">
                  <c:v>1.4</c:v>
                </c:pt>
                <c:pt idx="131">
                  <c:v>1.4</c:v>
                </c:pt>
                <c:pt idx="132">
                  <c:v>1.4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1.4</c:v>
                </c:pt>
                <c:pt idx="137">
                  <c:v>1.4</c:v>
                </c:pt>
                <c:pt idx="138">
                  <c:v>1.4</c:v>
                </c:pt>
                <c:pt idx="139">
                  <c:v>1.4</c:v>
                </c:pt>
                <c:pt idx="140">
                  <c:v>1.4</c:v>
                </c:pt>
                <c:pt idx="141">
                  <c:v>1.4</c:v>
                </c:pt>
                <c:pt idx="142">
                  <c:v>1.4</c:v>
                </c:pt>
                <c:pt idx="143">
                  <c:v>1.4</c:v>
                </c:pt>
                <c:pt idx="144">
                  <c:v>1.4</c:v>
                </c:pt>
                <c:pt idx="145">
                  <c:v>1.4</c:v>
                </c:pt>
                <c:pt idx="146">
                  <c:v>1.4</c:v>
                </c:pt>
                <c:pt idx="147">
                  <c:v>1.4</c:v>
                </c:pt>
                <c:pt idx="148">
                  <c:v>1.4</c:v>
                </c:pt>
                <c:pt idx="149">
                  <c:v>1.4</c:v>
                </c:pt>
                <c:pt idx="150">
                  <c:v>1.4</c:v>
                </c:pt>
                <c:pt idx="151">
                  <c:v>1.4</c:v>
                </c:pt>
                <c:pt idx="152">
                  <c:v>1.4</c:v>
                </c:pt>
                <c:pt idx="153">
                  <c:v>1.4</c:v>
                </c:pt>
                <c:pt idx="154">
                  <c:v>1.4</c:v>
                </c:pt>
                <c:pt idx="155">
                  <c:v>1.4</c:v>
                </c:pt>
                <c:pt idx="156">
                  <c:v>1.4</c:v>
                </c:pt>
                <c:pt idx="157">
                  <c:v>1.4</c:v>
                </c:pt>
                <c:pt idx="158">
                  <c:v>1.4</c:v>
                </c:pt>
                <c:pt idx="159">
                  <c:v>1.4</c:v>
                </c:pt>
                <c:pt idx="160">
                  <c:v>1.4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'Plug-In Hybrid'!$G$9</c:f>
              <c:strCache>
                <c:ptCount val="1"/>
                <c:pt idx="0">
                  <c:v>Verbrauch nur Verbrenner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_!$H$3:$H$163</c:f>
              <c:numCache>
                <c:formatCode>0.00</c:formatCode>
                <c:ptCount val="161"/>
                <c:pt idx="0">
                  <c:v>6.0418279569892475</c:v>
                </c:pt>
                <c:pt idx="1">
                  <c:v>6.0418279569892475</c:v>
                </c:pt>
                <c:pt idx="2">
                  <c:v>6.0418279569892475</c:v>
                </c:pt>
                <c:pt idx="3">
                  <c:v>6.0418279569892475</c:v>
                </c:pt>
                <c:pt idx="4">
                  <c:v>6.0418279569892475</c:v>
                </c:pt>
                <c:pt idx="5">
                  <c:v>6.0418279569892475</c:v>
                </c:pt>
                <c:pt idx="6">
                  <c:v>6.0418279569892475</c:v>
                </c:pt>
                <c:pt idx="7">
                  <c:v>6.0418279569892475</c:v>
                </c:pt>
                <c:pt idx="8">
                  <c:v>6.0418279569892475</c:v>
                </c:pt>
                <c:pt idx="9">
                  <c:v>6.0418279569892475</c:v>
                </c:pt>
                <c:pt idx="10">
                  <c:v>6.0418279569892475</c:v>
                </c:pt>
                <c:pt idx="11">
                  <c:v>6.0418279569892475</c:v>
                </c:pt>
                <c:pt idx="12">
                  <c:v>6.0418279569892475</c:v>
                </c:pt>
                <c:pt idx="13">
                  <c:v>6.0418279569892475</c:v>
                </c:pt>
                <c:pt idx="14">
                  <c:v>6.0418279569892475</c:v>
                </c:pt>
                <c:pt idx="15">
                  <c:v>6.0418279569892475</c:v>
                </c:pt>
                <c:pt idx="16">
                  <c:v>6.0418279569892475</c:v>
                </c:pt>
                <c:pt idx="17">
                  <c:v>6.0418279569892475</c:v>
                </c:pt>
                <c:pt idx="18">
                  <c:v>6.0418279569892475</c:v>
                </c:pt>
                <c:pt idx="19">
                  <c:v>6.0418279569892475</c:v>
                </c:pt>
                <c:pt idx="20">
                  <c:v>6.0418279569892475</c:v>
                </c:pt>
                <c:pt idx="21">
                  <c:v>6.0418279569892475</c:v>
                </c:pt>
                <c:pt idx="22">
                  <c:v>6.0418279569892475</c:v>
                </c:pt>
                <c:pt idx="23">
                  <c:v>6.0418279569892475</c:v>
                </c:pt>
                <c:pt idx="24">
                  <c:v>6.0418279569892475</c:v>
                </c:pt>
                <c:pt idx="25">
                  <c:v>6.0418279569892475</c:v>
                </c:pt>
                <c:pt idx="26">
                  <c:v>6.0418279569892475</c:v>
                </c:pt>
                <c:pt idx="27">
                  <c:v>6.0418279569892475</c:v>
                </c:pt>
                <c:pt idx="28">
                  <c:v>6.0418279569892475</c:v>
                </c:pt>
                <c:pt idx="29">
                  <c:v>6.0418279569892475</c:v>
                </c:pt>
                <c:pt idx="30">
                  <c:v>6.0418279569892475</c:v>
                </c:pt>
                <c:pt idx="31">
                  <c:v>6.0418279569892475</c:v>
                </c:pt>
                <c:pt idx="32">
                  <c:v>6.0418279569892475</c:v>
                </c:pt>
                <c:pt idx="33">
                  <c:v>6.0418279569892475</c:v>
                </c:pt>
                <c:pt idx="34">
                  <c:v>6.0418279569892475</c:v>
                </c:pt>
                <c:pt idx="35">
                  <c:v>6.0418279569892475</c:v>
                </c:pt>
                <c:pt idx="36">
                  <c:v>6.0418279569892475</c:v>
                </c:pt>
                <c:pt idx="37">
                  <c:v>6.0418279569892475</c:v>
                </c:pt>
                <c:pt idx="38">
                  <c:v>6.0418279569892475</c:v>
                </c:pt>
                <c:pt idx="39">
                  <c:v>6.0418279569892475</c:v>
                </c:pt>
                <c:pt idx="40">
                  <c:v>6.0418279569892475</c:v>
                </c:pt>
                <c:pt idx="41">
                  <c:v>6.0418279569892475</c:v>
                </c:pt>
                <c:pt idx="42">
                  <c:v>6.0418279569892475</c:v>
                </c:pt>
                <c:pt idx="43">
                  <c:v>6.0418279569892475</c:v>
                </c:pt>
                <c:pt idx="44">
                  <c:v>6.0418279569892475</c:v>
                </c:pt>
                <c:pt idx="45">
                  <c:v>6.0418279569892475</c:v>
                </c:pt>
                <c:pt idx="46">
                  <c:v>6.0418279569892475</c:v>
                </c:pt>
                <c:pt idx="47">
                  <c:v>6.0418279569892475</c:v>
                </c:pt>
                <c:pt idx="48">
                  <c:v>6.0418279569892475</c:v>
                </c:pt>
                <c:pt idx="49">
                  <c:v>6.0418279569892475</c:v>
                </c:pt>
                <c:pt idx="50">
                  <c:v>6.0418279569892475</c:v>
                </c:pt>
                <c:pt idx="51">
                  <c:v>6.0418279569892475</c:v>
                </c:pt>
                <c:pt idx="52">
                  <c:v>6.0418279569892475</c:v>
                </c:pt>
                <c:pt idx="53">
                  <c:v>6.0418279569892475</c:v>
                </c:pt>
                <c:pt idx="54">
                  <c:v>6.0418279569892475</c:v>
                </c:pt>
                <c:pt idx="55">
                  <c:v>6.0418279569892475</c:v>
                </c:pt>
                <c:pt idx="56">
                  <c:v>6.0418279569892475</c:v>
                </c:pt>
                <c:pt idx="57">
                  <c:v>6.0418279569892475</c:v>
                </c:pt>
                <c:pt idx="58">
                  <c:v>6.0418279569892475</c:v>
                </c:pt>
                <c:pt idx="59">
                  <c:v>6.0418279569892475</c:v>
                </c:pt>
                <c:pt idx="60">
                  <c:v>6.0418279569892475</c:v>
                </c:pt>
                <c:pt idx="61">
                  <c:v>6.0418279569892475</c:v>
                </c:pt>
                <c:pt idx="62">
                  <c:v>6.0418279569892475</c:v>
                </c:pt>
                <c:pt idx="63">
                  <c:v>6.0418279569892475</c:v>
                </c:pt>
                <c:pt idx="64">
                  <c:v>6.0418279569892475</c:v>
                </c:pt>
                <c:pt idx="65">
                  <c:v>6.0418279569892475</c:v>
                </c:pt>
                <c:pt idx="66">
                  <c:v>6.0418279569892475</c:v>
                </c:pt>
                <c:pt idx="67">
                  <c:v>6.0418279569892475</c:v>
                </c:pt>
                <c:pt idx="68">
                  <c:v>6.0418279569892475</c:v>
                </c:pt>
                <c:pt idx="69">
                  <c:v>6.0418279569892475</c:v>
                </c:pt>
                <c:pt idx="70">
                  <c:v>6.0418279569892475</c:v>
                </c:pt>
                <c:pt idx="71">
                  <c:v>6.0418279569892475</c:v>
                </c:pt>
                <c:pt idx="72">
                  <c:v>6.0418279569892475</c:v>
                </c:pt>
                <c:pt idx="73">
                  <c:v>6.0418279569892475</c:v>
                </c:pt>
                <c:pt idx="74">
                  <c:v>6.0418279569892475</c:v>
                </c:pt>
                <c:pt idx="75">
                  <c:v>6.0418279569892475</c:v>
                </c:pt>
                <c:pt idx="76">
                  <c:v>6.0418279569892475</c:v>
                </c:pt>
                <c:pt idx="77">
                  <c:v>6.0418279569892475</c:v>
                </c:pt>
                <c:pt idx="78">
                  <c:v>6.0418279569892475</c:v>
                </c:pt>
                <c:pt idx="79">
                  <c:v>6.0418279569892475</c:v>
                </c:pt>
                <c:pt idx="80">
                  <c:v>6.0418279569892475</c:v>
                </c:pt>
                <c:pt idx="81">
                  <c:v>6.0418279569892475</c:v>
                </c:pt>
                <c:pt idx="82">
                  <c:v>6.0418279569892475</c:v>
                </c:pt>
                <c:pt idx="83">
                  <c:v>6.0418279569892475</c:v>
                </c:pt>
                <c:pt idx="84">
                  <c:v>6.0418279569892475</c:v>
                </c:pt>
                <c:pt idx="85">
                  <c:v>6.0418279569892475</c:v>
                </c:pt>
                <c:pt idx="86">
                  <c:v>6.0418279569892475</c:v>
                </c:pt>
                <c:pt idx="87">
                  <c:v>6.0418279569892475</c:v>
                </c:pt>
                <c:pt idx="88">
                  <c:v>6.0418279569892475</c:v>
                </c:pt>
                <c:pt idx="89">
                  <c:v>6.0418279569892475</c:v>
                </c:pt>
                <c:pt idx="90">
                  <c:v>6.0418279569892475</c:v>
                </c:pt>
                <c:pt idx="91">
                  <c:v>6.0418279569892475</c:v>
                </c:pt>
                <c:pt idx="92">
                  <c:v>6.0418279569892475</c:v>
                </c:pt>
                <c:pt idx="93">
                  <c:v>6.0418279569892475</c:v>
                </c:pt>
                <c:pt idx="94">
                  <c:v>6.0418279569892475</c:v>
                </c:pt>
                <c:pt idx="95">
                  <c:v>6.0418279569892475</c:v>
                </c:pt>
                <c:pt idx="96">
                  <c:v>6.0418279569892475</c:v>
                </c:pt>
                <c:pt idx="97">
                  <c:v>6.0418279569892475</c:v>
                </c:pt>
                <c:pt idx="98">
                  <c:v>6.0418279569892475</c:v>
                </c:pt>
                <c:pt idx="99">
                  <c:v>6.0418279569892475</c:v>
                </c:pt>
                <c:pt idx="100">
                  <c:v>6.0418279569892475</c:v>
                </c:pt>
                <c:pt idx="101">
                  <c:v>6.0418279569892475</c:v>
                </c:pt>
                <c:pt idx="102">
                  <c:v>6.0418279569892475</c:v>
                </c:pt>
                <c:pt idx="103">
                  <c:v>6.0418279569892475</c:v>
                </c:pt>
                <c:pt idx="104">
                  <c:v>6.0418279569892475</c:v>
                </c:pt>
                <c:pt idx="105">
                  <c:v>6.0418279569892475</c:v>
                </c:pt>
                <c:pt idx="106">
                  <c:v>6.0418279569892475</c:v>
                </c:pt>
                <c:pt idx="107">
                  <c:v>6.0418279569892475</c:v>
                </c:pt>
                <c:pt idx="108">
                  <c:v>6.0418279569892475</c:v>
                </c:pt>
                <c:pt idx="109">
                  <c:v>6.0418279569892475</c:v>
                </c:pt>
                <c:pt idx="110">
                  <c:v>6.0418279569892475</c:v>
                </c:pt>
                <c:pt idx="111">
                  <c:v>6.0418279569892475</c:v>
                </c:pt>
                <c:pt idx="112">
                  <c:v>6.0418279569892475</c:v>
                </c:pt>
                <c:pt idx="113">
                  <c:v>6.0418279569892475</c:v>
                </c:pt>
                <c:pt idx="114">
                  <c:v>6.0418279569892475</c:v>
                </c:pt>
                <c:pt idx="115">
                  <c:v>6.0418279569892475</c:v>
                </c:pt>
                <c:pt idx="116">
                  <c:v>6.0418279569892475</c:v>
                </c:pt>
                <c:pt idx="117">
                  <c:v>6.0418279569892475</c:v>
                </c:pt>
                <c:pt idx="118">
                  <c:v>6.0418279569892475</c:v>
                </c:pt>
                <c:pt idx="119">
                  <c:v>6.0418279569892475</c:v>
                </c:pt>
                <c:pt idx="120">
                  <c:v>6.0418279569892475</c:v>
                </c:pt>
                <c:pt idx="121">
                  <c:v>6.0418279569892475</c:v>
                </c:pt>
                <c:pt idx="122">
                  <c:v>6.0418279569892475</c:v>
                </c:pt>
                <c:pt idx="123">
                  <c:v>6.0418279569892475</c:v>
                </c:pt>
                <c:pt idx="124">
                  <c:v>6.0418279569892475</c:v>
                </c:pt>
                <c:pt idx="125">
                  <c:v>6.0418279569892475</c:v>
                </c:pt>
                <c:pt idx="126">
                  <c:v>6.0418279569892475</c:v>
                </c:pt>
                <c:pt idx="127">
                  <c:v>6.0418279569892475</c:v>
                </c:pt>
                <c:pt idx="128">
                  <c:v>6.0418279569892475</c:v>
                </c:pt>
                <c:pt idx="129">
                  <c:v>6.0418279569892475</c:v>
                </c:pt>
                <c:pt idx="130">
                  <c:v>6.0418279569892475</c:v>
                </c:pt>
                <c:pt idx="131">
                  <c:v>6.0418279569892475</c:v>
                </c:pt>
                <c:pt idx="132">
                  <c:v>6.0418279569892475</c:v>
                </c:pt>
                <c:pt idx="133">
                  <c:v>6.0418279569892475</c:v>
                </c:pt>
                <c:pt idx="134">
                  <c:v>6.0418279569892475</c:v>
                </c:pt>
                <c:pt idx="135">
                  <c:v>6.0418279569892475</c:v>
                </c:pt>
                <c:pt idx="136">
                  <c:v>6.0418279569892475</c:v>
                </c:pt>
                <c:pt idx="137">
                  <c:v>6.0418279569892475</c:v>
                </c:pt>
                <c:pt idx="138">
                  <c:v>6.0418279569892475</c:v>
                </c:pt>
                <c:pt idx="139">
                  <c:v>6.0418279569892475</c:v>
                </c:pt>
                <c:pt idx="140">
                  <c:v>6.0418279569892475</c:v>
                </c:pt>
                <c:pt idx="141">
                  <c:v>6.0418279569892475</c:v>
                </c:pt>
                <c:pt idx="142">
                  <c:v>6.0418279569892475</c:v>
                </c:pt>
                <c:pt idx="143">
                  <c:v>6.0418279569892475</c:v>
                </c:pt>
                <c:pt idx="144">
                  <c:v>6.0418279569892475</c:v>
                </c:pt>
                <c:pt idx="145">
                  <c:v>6.0418279569892475</c:v>
                </c:pt>
                <c:pt idx="146">
                  <c:v>6.0418279569892475</c:v>
                </c:pt>
                <c:pt idx="147">
                  <c:v>6.0418279569892475</c:v>
                </c:pt>
                <c:pt idx="148">
                  <c:v>6.0418279569892475</c:v>
                </c:pt>
                <c:pt idx="149">
                  <c:v>6.0418279569892475</c:v>
                </c:pt>
                <c:pt idx="150">
                  <c:v>6.0418279569892475</c:v>
                </c:pt>
                <c:pt idx="151">
                  <c:v>6.0418279569892475</c:v>
                </c:pt>
                <c:pt idx="152">
                  <c:v>6.0418279569892475</c:v>
                </c:pt>
                <c:pt idx="153">
                  <c:v>6.0418279569892475</c:v>
                </c:pt>
                <c:pt idx="154">
                  <c:v>6.0418279569892475</c:v>
                </c:pt>
                <c:pt idx="155">
                  <c:v>6.0418279569892475</c:v>
                </c:pt>
                <c:pt idx="156">
                  <c:v>6.0418279569892475</c:v>
                </c:pt>
                <c:pt idx="157">
                  <c:v>6.0418279569892475</c:v>
                </c:pt>
                <c:pt idx="158">
                  <c:v>6.0418279569892475</c:v>
                </c:pt>
                <c:pt idx="159">
                  <c:v>6.0418279569892475</c:v>
                </c:pt>
                <c:pt idx="160">
                  <c:v>6.0418279569892475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_!$J$2</c:f>
              <c:strCache>
                <c:ptCount val="1"/>
                <c:pt idx="0">
                  <c:v>EU-Emissionsgrenze (95g CO2/km)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_!$J$3:$J$163</c:f>
              <c:numCache>
                <c:formatCode>General</c:formatCode>
                <c:ptCount val="161"/>
                <c:pt idx="0">
                  <c:v>3.9915966386554622</c:v>
                </c:pt>
                <c:pt idx="1">
                  <c:v>3.9915966386554622</c:v>
                </c:pt>
                <c:pt idx="2">
                  <c:v>3.9915966386554622</c:v>
                </c:pt>
                <c:pt idx="3">
                  <c:v>3.9915966386554622</c:v>
                </c:pt>
                <c:pt idx="4">
                  <c:v>3.9915966386554622</c:v>
                </c:pt>
                <c:pt idx="5">
                  <c:v>3.9915966386554622</c:v>
                </c:pt>
                <c:pt idx="6">
                  <c:v>3.9915966386554622</c:v>
                </c:pt>
                <c:pt idx="7">
                  <c:v>3.9915966386554622</c:v>
                </c:pt>
                <c:pt idx="8">
                  <c:v>3.9915966386554622</c:v>
                </c:pt>
                <c:pt idx="9">
                  <c:v>3.9915966386554622</c:v>
                </c:pt>
                <c:pt idx="10">
                  <c:v>3.9915966386554622</c:v>
                </c:pt>
                <c:pt idx="11">
                  <c:v>3.9915966386554622</c:v>
                </c:pt>
                <c:pt idx="12">
                  <c:v>3.9915966386554622</c:v>
                </c:pt>
                <c:pt idx="13">
                  <c:v>3.9915966386554622</c:v>
                </c:pt>
                <c:pt idx="14">
                  <c:v>3.9915966386554622</c:v>
                </c:pt>
                <c:pt idx="15">
                  <c:v>3.9915966386554622</c:v>
                </c:pt>
                <c:pt idx="16">
                  <c:v>3.9915966386554622</c:v>
                </c:pt>
                <c:pt idx="17">
                  <c:v>3.9915966386554622</c:v>
                </c:pt>
                <c:pt idx="18">
                  <c:v>3.9915966386554622</c:v>
                </c:pt>
                <c:pt idx="19">
                  <c:v>3.9915966386554622</c:v>
                </c:pt>
                <c:pt idx="20">
                  <c:v>3.9915966386554622</c:v>
                </c:pt>
                <c:pt idx="21">
                  <c:v>3.9915966386554622</c:v>
                </c:pt>
                <c:pt idx="22">
                  <c:v>3.9915966386554622</c:v>
                </c:pt>
                <c:pt idx="23">
                  <c:v>3.9915966386554622</c:v>
                </c:pt>
                <c:pt idx="24">
                  <c:v>3.9915966386554622</c:v>
                </c:pt>
                <c:pt idx="25">
                  <c:v>3.9915966386554622</c:v>
                </c:pt>
                <c:pt idx="26">
                  <c:v>3.9915966386554622</c:v>
                </c:pt>
                <c:pt idx="27">
                  <c:v>3.9915966386554622</c:v>
                </c:pt>
                <c:pt idx="28">
                  <c:v>3.9915966386554622</c:v>
                </c:pt>
                <c:pt idx="29">
                  <c:v>3.9915966386554622</c:v>
                </c:pt>
                <c:pt idx="30">
                  <c:v>3.9915966386554622</c:v>
                </c:pt>
                <c:pt idx="31">
                  <c:v>3.9915966386554622</c:v>
                </c:pt>
                <c:pt idx="32">
                  <c:v>3.9915966386554622</c:v>
                </c:pt>
                <c:pt idx="33">
                  <c:v>3.9915966386554622</c:v>
                </c:pt>
                <c:pt idx="34">
                  <c:v>3.9915966386554622</c:v>
                </c:pt>
                <c:pt idx="35">
                  <c:v>3.9915966386554622</c:v>
                </c:pt>
                <c:pt idx="36">
                  <c:v>3.9915966386554622</c:v>
                </c:pt>
                <c:pt idx="37">
                  <c:v>3.9915966386554622</c:v>
                </c:pt>
                <c:pt idx="38">
                  <c:v>3.9915966386554622</c:v>
                </c:pt>
                <c:pt idx="39">
                  <c:v>3.9915966386554622</c:v>
                </c:pt>
                <c:pt idx="40">
                  <c:v>3.9915966386554622</c:v>
                </c:pt>
                <c:pt idx="41">
                  <c:v>3.9915966386554622</c:v>
                </c:pt>
                <c:pt idx="42">
                  <c:v>3.9915966386554622</c:v>
                </c:pt>
                <c:pt idx="43">
                  <c:v>3.9915966386554622</c:v>
                </c:pt>
                <c:pt idx="44">
                  <c:v>3.9915966386554622</c:v>
                </c:pt>
                <c:pt idx="45">
                  <c:v>3.9915966386554622</c:v>
                </c:pt>
                <c:pt idx="46">
                  <c:v>3.9915966386554622</c:v>
                </c:pt>
                <c:pt idx="47">
                  <c:v>3.9915966386554622</c:v>
                </c:pt>
                <c:pt idx="48">
                  <c:v>3.9915966386554622</c:v>
                </c:pt>
                <c:pt idx="49">
                  <c:v>3.9915966386554622</c:v>
                </c:pt>
                <c:pt idx="50">
                  <c:v>3.9915966386554622</c:v>
                </c:pt>
                <c:pt idx="51">
                  <c:v>3.9915966386554622</c:v>
                </c:pt>
                <c:pt idx="52">
                  <c:v>3.9915966386554622</c:v>
                </c:pt>
                <c:pt idx="53">
                  <c:v>3.9915966386554622</c:v>
                </c:pt>
                <c:pt idx="54">
                  <c:v>3.9915966386554622</c:v>
                </c:pt>
                <c:pt idx="55">
                  <c:v>3.9915966386554622</c:v>
                </c:pt>
                <c:pt idx="56">
                  <c:v>3.9915966386554622</c:v>
                </c:pt>
                <c:pt idx="57">
                  <c:v>3.9915966386554622</c:v>
                </c:pt>
                <c:pt idx="58">
                  <c:v>3.9915966386554622</c:v>
                </c:pt>
                <c:pt idx="59">
                  <c:v>3.9915966386554622</c:v>
                </c:pt>
                <c:pt idx="60">
                  <c:v>3.9915966386554622</c:v>
                </c:pt>
                <c:pt idx="61">
                  <c:v>3.9915966386554622</c:v>
                </c:pt>
                <c:pt idx="62">
                  <c:v>3.9915966386554622</c:v>
                </c:pt>
                <c:pt idx="63">
                  <c:v>3.9915966386554622</c:v>
                </c:pt>
                <c:pt idx="64">
                  <c:v>3.9915966386554622</c:v>
                </c:pt>
                <c:pt idx="65">
                  <c:v>3.9915966386554622</c:v>
                </c:pt>
                <c:pt idx="66">
                  <c:v>3.9915966386554622</c:v>
                </c:pt>
                <c:pt idx="67">
                  <c:v>3.9915966386554622</c:v>
                </c:pt>
                <c:pt idx="68">
                  <c:v>3.9915966386554622</c:v>
                </c:pt>
                <c:pt idx="69">
                  <c:v>3.9915966386554622</c:v>
                </c:pt>
                <c:pt idx="70">
                  <c:v>3.9915966386554622</c:v>
                </c:pt>
                <c:pt idx="71">
                  <c:v>3.9915966386554622</c:v>
                </c:pt>
                <c:pt idx="72">
                  <c:v>3.9915966386554622</c:v>
                </c:pt>
                <c:pt idx="73">
                  <c:v>3.9915966386554622</c:v>
                </c:pt>
                <c:pt idx="74">
                  <c:v>3.9915966386554622</c:v>
                </c:pt>
                <c:pt idx="75">
                  <c:v>3.9915966386554622</c:v>
                </c:pt>
                <c:pt idx="76">
                  <c:v>3.9915966386554622</c:v>
                </c:pt>
                <c:pt idx="77">
                  <c:v>3.9915966386554622</c:v>
                </c:pt>
                <c:pt idx="78">
                  <c:v>3.9915966386554622</c:v>
                </c:pt>
                <c:pt idx="79">
                  <c:v>3.9915966386554622</c:v>
                </c:pt>
                <c:pt idx="80">
                  <c:v>3.9915966386554622</c:v>
                </c:pt>
                <c:pt idx="81">
                  <c:v>3.9915966386554622</c:v>
                </c:pt>
                <c:pt idx="82">
                  <c:v>3.9915966386554622</c:v>
                </c:pt>
                <c:pt idx="83">
                  <c:v>3.9915966386554622</c:v>
                </c:pt>
                <c:pt idx="84">
                  <c:v>3.9915966386554622</c:v>
                </c:pt>
                <c:pt idx="85">
                  <c:v>3.9915966386554622</c:v>
                </c:pt>
                <c:pt idx="86">
                  <c:v>3.9915966386554622</c:v>
                </c:pt>
                <c:pt idx="87">
                  <c:v>3.9915966386554622</c:v>
                </c:pt>
                <c:pt idx="88">
                  <c:v>3.9915966386554622</c:v>
                </c:pt>
                <c:pt idx="89">
                  <c:v>3.9915966386554622</c:v>
                </c:pt>
                <c:pt idx="90">
                  <c:v>3.9915966386554622</c:v>
                </c:pt>
                <c:pt idx="91">
                  <c:v>3.9915966386554622</c:v>
                </c:pt>
                <c:pt idx="92">
                  <c:v>3.9915966386554622</c:v>
                </c:pt>
                <c:pt idx="93">
                  <c:v>3.9915966386554622</c:v>
                </c:pt>
                <c:pt idx="94">
                  <c:v>3.9915966386554622</c:v>
                </c:pt>
                <c:pt idx="95">
                  <c:v>3.9915966386554622</c:v>
                </c:pt>
                <c:pt idx="96">
                  <c:v>3.9915966386554622</c:v>
                </c:pt>
                <c:pt idx="97">
                  <c:v>3.9915966386554622</c:v>
                </c:pt>
                <c:pt idx="98">
                  <c:v>3.9915966386554622</c:v>
                </c:pt>
                <c:pt idx="99">
                  <c:v>3.9915966386554622</c:v>
                </c:pt>
                <c:pt idx="100">
                  <c:v>3.9915966386554622</c:v>
                </c:pt>
                <c:pt idx="101">
                  <c:v>3.9915966386554622</c:v>
                </c:pt>
                <c:pt idx="102">
                  <c:v>3.9915966386554622</c:v>
                </c:pt>
                <c:pt idx="103">
                  <c:v>3.9915966386554622</c:v>
                </c:pt>
                <c:pt idx="104">
                  <c:v>3.9915966386554622</c:v>
                </c:pt>
                <c:pt idx="105">
                  <c:v>3.9915966386554622</c:v>
                </c:pt>
                <c:pt idx="106">
                  <c:v>3.9915966386554622</c:v>
                </c:pt>
                <c:pt idx="107">
                  <c:v>3.9915966386554622</c:v>
                </c:pt>
                <c:pt idx="108">
                  <c:v>3.9915966386554622</c:v>
                </c:pt>
                <c:pt idx="109">
                  <c:v>3.9915966386554622</c:v>
                </c:pt>
                <c:pt idx="110">
                  <c:v>3.9915966386554622</c:v>
                </c:pt>
                <c:pt idx="111">
                  <c:v>3.9915966386554622</c:v>
                </c:pt>
                <c:pt idx="112">
                  <c:v>3.9915966386554622</c:v>
                </c:pt>
                <c:pt idx="113">
                  <c:v>3.9915966386554622</c:v>
                </c:pt>
                <c:pt idx="114">
                  <c:v>3.9915966386554622</c:v>
                </c:pt>
                <c:pt idx="115">
                  <c:v>3.9915966386554622</c:v>
                </c:pt>
                <c:pt idx="116">
                  <c:v>3.9915966386554622</c:v>
                </c:pt>
                <c:pt idx="117">
                  <c:v>3.9915966386554622</c:v>
                </c:pt>
                <c:pt idx="118">
                  <c:v>3.9915966386554622</c:v>
                </c:pt>
                <c:pt idx="119">
                  <c:v>3.9915966386554622</c:v>
                </c:pt>
                <c:pt idx="120">
                  <c:v>3.9915966386554622</c:v>
                </c:pt>
                <c:pt idx="121">
                  <c:v>3.9915966386554622</c:v>
                </c:pt>
                <c:pt idx="122">
                  <c:v>3.9915966386554622</c:v>
                </c:pt>
                <c:pt idx="123">
                  <c:v>3.9915966386554622</c:v>
                </c:pt>
                <c:pt idx="124">
                  <c:v>3.9915966386554622</c:v>
                </c:pt>
                <c:pt idx="125">
                  <c:v>3.9915966386554622</c:v>
                </c:pt>
                <c:pt idx="126">
                  <c:v>3.9915966386554622</c:v>
                </c:pt>
                <c:pt idx="127">
                  <c:v>3.9915966386554622</c:v>
                </c:pt>
                <c:pt idx="128">
                  <c:v>3.9915966386554622</c:v>
                </c:pt>
                <c:pt idx="129">
                  <c:v>3.9915966386554622</c:v>
                </c:pt>
                <c:pt idx="130">
                  <c:v>3.9915966386554622</c:v>
                </c:pt>
                <c:pt idx="131">
                  <c:v>3.9915966386554622</c:v>
                </c:pt>
                <c:pt idx="132">
                  <c:v>3.9915966386554622</c:v>
                </c:pt>
                <c:pt idx="133">
                  <c:v>3.9915966386554622</c:v>
                </c:pt>
                <c:pt idx="134">
                  <c:v>3.9915966386554622</c:v>
                </c:pt>
                <c:pt idx="135">
                  <c:v>3.9915966386554622</c:v>
                </c:pt>
                <c:pt idx="136">
                  <c:v>3.9915966386554622</c:v>
                </c:pt>
                <c:pt idx="137">
                  <c:v>3.9915966386554622</c:v>
                </c:pt>
                <c:pt idx="138">
                  <c:v>3.9915966386554622</c:v>
                </c:pt>
                <c:pt idx="139">
                  <c:v>3.9915966386554622</c:v>
                </c:pt>
                <c:pt idx="140">
                  <c:v>3.9915966386554622</c:v>
                </c:pt>
                <c:pt idx="141">
                  <c:v>3.9915966386554622</c:v>
                </c:pt>
                <c:pt idx="142">
                  <c:v>3.9915966386554622</c:v>
                </c:pt>
                <c:pt idx="143">
                  <c:v>3.9915966386554622</c:v>
                </c:pt>
                <c:pt idx="144">
                  <c:v>3.9915966386554622</c:v>
                </c:pt>
                <c:pt idx="145">
                  <c:v>3.9915966386554622</c:v>
                </c:pt>
                <c:pt idx="146">
                  <c:v>3.9915966386554622</c:v>
                </c:pt>
                <c:pt idx="147">
                  <c:v>3.9915966386554622</c:v>
                </c:pt>
                <c:pt idx="148">
                  <c:v>3.9915966386554622</c:v>
                </c:pt>
                <c:pt idx="149">
                  <c:v>3.9915966386554622</c:v>
                </c:pt>
                <c:pt idx="150">
                  <c:v>3.9915966386554622</c:v>
                </c:pt>
                <c:pt idx="151">
                  <c:v>3.9915966386554622</c:v>
                </c:pt>
                <c:pt idx="152">
                  <c:v>3.9915966386554622</c:v>
                </c:pt>
                <c:pt idx="153">
                  <c:v>3.9915966386554622</c:v>
                </c:pt>
                <c:pt idx="154">
                  <c:v>3.9915966386554622</c:v>
                </c:pt>
                <c:pt idx="155">
                  <c:v>3.9915966386554622</c:v>
                </c:pt>
                <c:pt idx="156">
                  <c:v>3.9915966386554622</c:v>
                </c:pt>
                <c:pt idx="157">
                  <c:v>3.9915966386554622</c:v>
                </c:pt>
                <c:pt idx="158">
                  <c:v>3.9915966386554622</c:v>
                </c:pt>
                <c:pt idx="159">
                  <c:v>3.9915966386554622</c:v>
                </c:pt>
                <c:pt idx="160">
                  <c:v>3.9915966386554622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899368"/>
        <c:axId val="379900152"/>
      </c:lineChart>
      <c:catAx>
        <c:axId val="37989936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Fahrdistanz ohne nachladen [km]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900152"/>
        <c:crosses val="autoZero"/>
        <c:auto val="1"/>
        <c:lblAlgn val="ctr"/>
        <c:lblOffset val="100"/>
        <c:tickLblSkip val="10"/>
        <c:tickMarkSkip val="4"/>
        <c:noMultiLvlLbl val="0"/>
      </c:catAx>
      <c:valAx>
        <c:axId val="379900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Druchschnittsverbrauch [l/100km]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899368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709612261301493"/>
          <c:y val="0.73241958676330088"/>
          <c:w val="0.25917657448782283"/>
          <c:h val="0.107983495121629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43963</xdr:colOff>
      <xdr:row>33</xdr:row>
      <xdr:rowOff>133350</xdr:rowOff>
    </xdr:from>
    <xdr:to>
      <xdr:col>9</xdr:col>
      <xdr:colOff>256442</xdr:colOff>
      <xdr:row>61</xdr:row>
      <xdr:rowOff>14654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3662</xdr:colOff>
      <xdr:row>2</xdr:row>
      <xdr:rowOff>7326</xdr:rowOff>
    </xdr:from>
    <xdr:to>
      <xdr:col>6</xdr:col>
      <xdr:colOff>2000249</xdr:colOff>
      <xdr:row>5</xdr:row>
      <xdr:rowOff>161191</xdr:rowOff>
    </xdr:to>
    <xdr:sp macro="" textlink="">
      <xdr:nvSpPr>
        <xdr:cNvPr id="4" name="Textfeld 3"/>
        <xdr:cNvSpPr txBox="1"/>
      </xdr:nvSpPr>
      <xdr:spPr>
        <a:xfrm>
          <a:off x="106239" y="468922"/>
          <a:ext cx="6458683" cy="945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Die WLTP Verbrauchsangaben</a:t>
          </a:r>
          <a:r>
            <a:rPr lang="en-US" sz="1100" baseline="0"/>
            <a:t> bei Plug-in Hybriden sind oft zu optimistisch und können im Realbetrieb je nach Fahrprofil und Ladeverhalten sehr stark abweichen. Der </a:t>
          </a:r>
          <a:r>
            <a:rPr lang="en-US" sz="1100" i="1" baseline="0">
              <a:solidFill>
                <a:srgbClr val="FF0000"/>
              </a:solidFill>
            </a:rPr>
            <a:t>phev</a:t>
          </a:r>
          <a:r>
            <a:rPr lang="en-US" sz="1100" b="1" i="1" baseline="0"/>
            <a:t>Calc</a:t>
          </a:r>
          <a:r>
            <a:rPr lang="en-US" sz="1100" baseline="0"/>
            <a:t> errechnet aus den WLTP Werksangaben alltagstaugliche Verbrauchswerte (nach EPA) und ermöglicht Ihnen eine realistische Einschätzung des Verbrauchs auf Grund Ihres Nutzungsprofils.</a:t>
          </a:r>
        </a:p>
        <a:p>
          <a:r>
            <a:rPr lang="en-US" sz="1100" baseline="0"/>
            <a:t>Füllen Sie einfach die weissen Felder aus und </a:t>
          </a:r>
          <a:r>
            <a:rPr lang="en-US" sz="110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phev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/>
            <a:t>berechnet den rest...</a:t>
          </a:r>
          <a:endParaRPr lang="en-US" sz="1100"/>
        </a:p>
      </xdr:txBody>
    </xdr:sp>
    <xdr:clientData/>
  </xdr:twoCellAnchor>
  <xdr:twoCellAnchor editAs="oneCell">
    <xdr:from>
      <xdr:col>7</xdr:col>
      <xdr:colOff>249115</xdr:colOff>
      <xdr:row>2</xdr:row>
      <xdr:rowOff>80596</xdr:rowOff>
    </xdr:from>
    <xdr:to>
      <xdr:col>8</xdr:col>
      <xdr:colOff>722772</xdr:colOff>
      <xdr:row>4</xdr:row>
      <xdr:rowOff>216000</xdr:rowOff>
    </xdr:to>
    <xdr:pic>
      <xdr:nvPicPr>
        <xdr:cNvPr id="5" name="chart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0" y="542192"/>
          <a:ext cx="1330907" cy="66294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0.88099</cdr:x>
      <cdr:y>0.75146</cdr:y>
    </cdr:from>
    <cdr:to>
      <cdr:x>0.97429</cdr:x>
      <cdr:y>0.83036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281218" y="4073280"/>
          <a:ext cx="771068" cy="427663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2"/>
  <sheetViews>
    <sheetView tabSelected="1" zoomScale="130" zoomScaleNormal="130" workbookViewId="0">
      <selection activeCell="C8" sqref="C8"/>
    </sheetView>
  </sheetViews>
  <sheetFormatPr baseColWidth="10" defaultRowHeight="15.75" x14ac:dyDescent="0.25"/>
  <cols>
    <col min="1" max="1" width="1.5703125" style="2" customWidth="1"/>
    <col min="2" max="2" width="30.42578125" style="2" customWidth="1"/>
    <col min="3" max="3" width="21.28515625" style="2" customWidth="1"/>
    <col min="4" max="4" width="11.42578125" style="2"/>
    <col min="5" max="6" width="1.85546875" style="2" customWidth="1"/>
    <col min="7" max="7" width="30.42578125" style="2" customWidth="1"/>
    <col min="8" max="8" width="12.85546875" style="2" customWidth="1"/>
    <col min="9" max="9" width="11.42578125" style="2"/>
    <col min="10" max="10" width="4.140625" style="2" customWidth="1"/>
    <col min="11" max="16384" width="11.42578125" style="2"/>
  </cols>
  <sheetData>
    <row r="2" spans="1:10" s="3" customFormat="1" ht="21" x14ac:dyDescent="0.35">
      <c r="B2" s="4" t="s">
        <v>32</v>
      </c>
      <c r="E2" s="4" t="str">
        <f>C8</f>
        <v>Peugeot 3008 GT Hybrid4</v>
      </c>
      <c r="G2" s="4"/>
      <c r="H2" s="12">
        <f>H10</f>
        <v>3.2398207885304657</v>
      </c>
      <c r="I2" s="4" t="s">
        <v>3</v>
      </c>
    </row>
    <row r="3" spans="1:10" s="3" customFormat="1" ht="21" x14ac:dyDescent="0.35">
      <c r="B3" s="4"/>
      <c r="E3" s="4"/>
      <c r="G3" s="4"/>
      <c r="H3" s="12"/>
      <c r="I3" s="4"/>
    </row>
    <row r="4" spans="1:10" s="3" customFormat="1" ht="21" x14ac:dyDescent="0.35">
      <c r="B4" s="4"/>
      <c r="E4" s="4"/>
      <c r="G4" s="4"/>
      <c r="H4" s="12"/>
      <c r="I4" s="4"/>
    </row>
    <row r="5" spans="1:10" s="3" customFormat="1" ht="21" x14ac:dyDescent="0.35">
      <c r="B5" s="4"/>
      <c r="E5" s="4"/>
      <c r="G5" s="4"/>
      <c r="H5" s="12"/>
      <c r="I5" s="4"/>
    </row>
    <row r="6" spans="1:10" x14ac:dyDescent="0.25">
      <c r="H6" s="15" t="s">
        <v>33</v>
      </c>
    </row>
    <row r="7" spans="1:10" x14ac:dyDescent="0.25">
      <c r="A7" s="5"/>
      <c r="B7" s="6" t="s">
        <v>10</v>
      </c>
      <c r="C7" s="5"/>
      <c r="D7" s="5"/>
      <c r="G7" s="6" t="s">
        <v>56</v>
      </c>
      <c r="H7" s="5"/>
      <c r="I7" s="5"/>
      <c r="J7" s="5"/>
    </row>
    <row r="8" spans="1:10" x14ac:dyDescent="0.25">
      <c r="A8" s="7"/>
      <c r="B8" s="7" t="s">
        <v>9</v>
      </c>
      <c r="C8" s="16" t="s">
        <v>34</v>
      </c>
      <c r="D8" s="7"/>
      <c r="G8" s="7" t="s">
        <v>53</v>
      </c>
      <c r="H8" s="9">
        <f>C12/C11*_!B5*100</f>
        <v>18.6875</v>
      </c>
      <c r="I8" s="7" t="s">
        <v>19</v>
      </c>
      <c r="J8" s="7"/>
    </row>
    <row r="9" spans="1:10" x14ac:dyDescent="0.25">
      <c r="A9" s="7"/>
      <c r="B9" s="7" t="s">
        <v>21</v>
      </c>
      <c r="C9" s="16" t="s">
        <v>0</v>
      </c>
      <c r="D9" s="7"/>
      <c r="G9" s="7" t="s">
        <v>40</v>
      </c>
      <c r="H9" s="9">
        <f>_!B5*'Plug-In Hybrid'!C10*('Plug-In Hybrid'!C11+_!B7)/_!B7</f>
        <v>6.0418279569892475</v>
      </c>
      <c r="I9" s="7" t="s">
        <v>3</v>
      </c>
      <c r="J9" s="7"/>
    </row>
    <row r="10" spans="1:10" x14ac:dyDescent="0.25">
      <c r="A10" s="7"/>
      <c r="B10" s="7" t="s">
        <v>41</v>
      </c>
      <c r="C10" s="16">
        <v>1.4</v>
      </c>
      <c r="D10" s="7" t="s">
        <v>3</v>
      </c>
      <c r="G10" s="7" t="s">
        <v>20</v>
      </c>
      <c r="H10" s="11">
        <f>IF(C17&lt;C11/_!B5*C18/100,0,('Plug-In Hybrid'!C17-'Plug-In Hybrid'!C11*C18/100/_!B5)*'Plug-In Hybrid'!H9/C17)</f>
        <v>3.2398207885304657</v>
      </c>
      <c r="I10" s="8" t="s">
        <v>3</v>
      </c>
      <c r="J10" s="7"/>
    </row>
    <row r="11" spans="1:10" x14ac:dyDescent="0.25">
      <c r="A11" s="7"/>
      <c r="B11" s="7" t="s">
        <v>43</v>
      </c>
      <c r="C11" s="16">
        <v>64</v>
      </c>
      <c r="D11" s="7" t="s">
        <v>4</v>
      </c>
      <c r="G11" s="7" t="s">
        <v>15</v>
      </c>
      <c r="H11" s="9">
        <f>H10*C17/100</f>
        <v>3.8877849462365588</v>
      </c>
      <c r="I11" s="7" t="s">
        <v>8</v>
      </c>
      <c r="J11" s="7"/>
    </row>
    <row r="12" spans="1:10" x14ac:dyDescent="0.25">
      <c r="A12" s="7"/>
      <c r="B12" s="7" t="s">
        <v>44</v>
      </c>
      <c r="C12" s="16">
        <v>10.4</v>
      </c>
      <c r="D12" s="7" t="s">
        <v>5</v>
      </c>
      <c r="G12" s="7" t="s">
        <v>16</v>
      </c>
      <c r="H12" s="9">
        <f>H11*C25</f>
        <v>4.8597311827956986</v>
      </c>
      <c r="I12" s="7" t="str">
        <f>C24</f>
        <v>€</v>
      </c>
      <c r="J12" s="7"/>
    </row>
    <row r="13" spans="1:10" x14ac:dyDescent="0.25">
      <c r="A13" s="7"/>
      <c r="B13" s="7" t="s">
        <v>7</v>
      </c>
      <c r="C13" s="16">
        <v>46</v>
      </c>
      <c r="D13" s="7" t="s">
        <v>8</v>
      </c>
      <c r="G13" s="7" t="s">
        <v>17</v>
      </c>
      <c r="H13" s="9">
        <f>IF(C17&lt;C11/_!B5*'Plug-In Hybrid'!C18/100,'Plug-In Hybrid'!H8*'Plug-In Hybrid'!C17/100*'Plug-In Hybrid'!C26,'Plug-In Hybrid'!C12*'Plug-In Hybrid'!C18/100*'Plug-In Hybrid'!C26)</f>
        <v>3.12</v>
      </c>
      <c r="I13" s="7" t="str">
        <f>C24</f>
        <v>€</v>
      </c>
      <c r="J13" s="7"/>
    </row>
    <row r="14" spans="1:10" x14ac:dyDescent="0.25">
      <c r="A14" s="7"/>
      <c r="B14" s="7"/>
      <c r="C14" s="7"/>
      <c r="D14" s="7"/>
      <c r="G14" s="7" t="s">
        <v>42</v>
      </c>
      <c r="H14" s="9">
        <f>H12+H13</f>
        <v>7.9797311827956987</v>
      </c>
      <c r="I14" s="7" t="str">
        <f>C24</f>
        <v>€</v>
      </c>
      <c r="J14" s="7"/>
    </row>
    <row r="15" spans="1:10" x14ac:dyDescent="0.25">
      <c r="G15" s="7" t="s">
        <v>18</v>
      </c>
      <c r="H15" s="9">
        <f>H14/C17*100</f>
        <v>6.6497759856630827</v>
      </c>
      <c r="I15" s="7" t="str">
        <f>C24&amp;"/100km"</f>
        <v>€/100km</v>
      </c>
      <c r="J15" s="7"/>
    </row>
    <row r="16" spans="1:10" x14ac:dyDescent="0.25">
      <c r="A16" s="5"/>
      <c r="B16" s="6" t="s">
        <v>11</v>
      </c>
      <c r="C16" s="5"/>
      <c r="D16" s="5"/>
      <c r="G16" s="7" t="s">
        <v>24</v>
      </c>
      <c r="H16" s="10">
        <f>C13/H9*100+C11/_!B5*'Plug-In Hybrid'!C18/100</f>
        <v>817.01115876773031</v>
      </c>
      <c r="I16" s="7" t="s">
        <v>4</v>
      </c>
      <c r="J16" s="7"/>
    </row>
    <row r="17" spans="1:10" x14ac:dyDescent="0.25">
      <c r="A17" s="7"/>
      <c r="B17" s="7" t="s">
        <v>45</v>
      </c>
      <c r="C17" s="16">
        <v>120</v>
      </c>
      <c r="D17" s="7" t="s">
        <v>4</v>
      </c>
    </row>
    <row r="18" spans="1:10" x14ac:dyDescent="0.25">
      <c r="A18" s="7"/>
      <c r="B18" s="7" t="s">
        <v>46</v>
      </c>
      <c r="C18" s="16">
        <v>100</v>
      </c>
      <c r="D18" s="7" t="s">
        <v>6</v>
      </c>
      <c r="G18" s="6" t="s">
        <v>35</v>
      </c>
      <c r="H18" s="5"/>
      <c r="I18" s="5"/>
      <c r="J18" s="5"/>
    </row>
    <row r="19" spans="1:10" x14ac:dyDescent="0.25">
      <c r="A19" s="7"/>
      <c r="B19" s="7" t="s">
        <v>47</v>
      </c>
      <c r="C19" s="16">
        <v>220</v>
      </c>
      <c r="D19" s="7" t="s">
        <v>12</v>
      </c>
      <c r="G19" s="7" t="s">
        <v>42</v>
      </c>
      <c r="H19" s="9">
        <f>H14*C19*C20</f>
        <v>1755.5408602150537</v>
      </c>
      <c r="I19" s="7" t="str">
        <f>C24</f>
        <v>€</v>
      </c>
      <c r="J19" s="7"/>
    </row>
    <row r="20" spans="1:10" x14ac:dyDescent="0.25">
      <c r="A20" s="7"/>
      <c r="B20" s="7" t="s">
        <v>48</v>
      </c>
      <c r="C20" s="16">
        <v>1</v>
      </c>
      <c r="D20" s="7" t="s">
        <v>57</v>
      </c>
    </row>
    <row r="21" spans="1:10" x14ac:dyDescent="0.25">
      <c r="A21" s="7"/>
      <c r="B21" s="7" t="s">
        <v>49</v>
      </c>
      <c r="C21" s="7">
        <f>C17*C19*C20</f>
        <v>26400</v>
      </c>
      <c r="D21" s="7" t="s">
        <v>27</v>
      </c>
      <c r="G21" s="6" t="s">
        <v>36</v>
      </c>
      <c r="H21" s="5"/>
      <c r="I21" s="5"/>
      <c r="J21" s="5"/>
    </row>
    <row r="22" spans="1:10" ht="15" customHeight="1" x14ac:dyDescent="0.25">
      <c r="G22" s="7" t="s">
        <v>21</v>
      </c>
      <c r="H22" s="10">
        <f>IF(C9="Diesel",H11*_!C3,H11*_!C2)/1000*C19*C20</f>
        <v>2035.6441978494622</v>
      </c>
      <c r="I22" s="7" t="s">
        <v>30</v>
      </c>
      <c r="J22" s="7"/>
    </row>
    <row r="23" spans="1:10" x14ac:dyDescent="0.25">
      <c r="A23" s="5"/>
      <c r="B23" s="6" t="s">
        <v>13</v>
      </c>
      <c r="C23" s="5"/>
      <c r="D23" s="5"/>
      <c r="G23" s="7"/>
      <c r="H23" s="10">
        <f>H22*1000/C21</f>
        <v>77.107734767025093</v>
      </c>
      <c r="I23" s="7" t="s">
        <v>29</v>
      </c>
      <c r="J23" s="7"/>
    </row>
    <row r="24" spans="1:10" x14ac:dyDescent="0.25">
      <c r="A24" s="7"/>
      <c r="B24" s="7" t="s">
        <v>50</v>
      </c>
      <c r="C24" s="17" t="s">
        <v>31</v>
      </c>
      <c r="D24" s="7"/>
      <c r="G24" s="7" t="s">
        <v>22</v>
      </c>
      <c r="H24" s="10">
        <f>H13/C26*C27/1000*C19*C20</f>
        <v>800.80000000000007</v>
      </c>
      <c r="I24" s="7" t="s">
        <v>30</v>
      </c>
      <c r="J24" s="7"/>
    </row>
    <row r="25" spans="1:10" x14ac:dyDescent="0.25">
      <c r="A25" s="7"/>
      <c r="B25" s="7" t="s">
        <v>51</v>
      </c>
      <c r="C25" s="16">
        <v>1.25</v>
      </c>
      <c r="D25" s="7" t="str">
        <f>C24&amp;"/l"</f>
        <v>€/l</v>
      </c>
      <c r="G25" s="7"/>
      <c r="H25" s="10">
        <f>H24*1000/C21</f>
        <v>30.333333333333339</v>
      </c>
      <c r="I25" s="7" t="s">
        <v>29</v>
      </c>
      <c r="J25" s="7"/>
    </row>
    <row r="26" spans="1:10" x14ac:dyDescent="0.25">
      <c r="A26" s="7"/>
      <c r="B26" s="7" t="s">
        <v>52</v>
      </c>
      <c r="C26" s="16">
        <v>0.3</v>
      </c>
      <c r="D26" s="7" t="str">
        <f>C24&amp;"/kWh"</f>
        <v>€/kWh</v>
      </c>
      <c r="G26" s="7" t="s">
        <v>23</v>
      </c>
      <c r="H26" s="10">
        <f>H22+H24</f>
        <v>2836.4441978494624</v>
      </c>
      <c r="I26" s="7" t="s">
        <v>30</v>
      </c>
      <c r="J26" s="7"/>
    </row>
    <row r="27" spans="1:10" ht="18.75" x14ac:dyDescent="0.35">
      <c r="A27" s="7"/>
      <c r="B27" s="7" t="s">
        <v>55</v>
      </c>
      <c r="C27" s="16">
        <v>350</v>
      </c>
      <c r="D27" s="7" t="s">
        <v>14</v>
      </c>
      <c r="G27" s="7"/>
      <c r="H27" s="10">
        <f>H23+H25</f>
        <v>107.44106810035844</v>
      </c>
      <c r="I27" s="7" t="s">
        <v>29</v>
      </c>
      <c r="J27" s="7"/>
    </row>
    <row r="28" spans="1:10" ht="18.75" x14ac:dyDescent="0.35">
      <c r="A28" s="7"/>
      <c r="B28" s="7" t="s">
        <v>39</v>
      </c>
      <c r="C28" s="16">
        <v>95</v>
      </c>
      <c r="D28" s="7" t="s">
        <v>38</v>
      </c>
    </row>
    <row r="29" spans="1:10" x14ac:dyDescent="0.25">
      <c r="A29" s="7"/>
      <c r="B29" s="7"/>
      <c r="C29" s="7"/>
      <c r="D29" s="7"/>
    </row>
    <row r="30" spans="1:10" x14ac:dyDescent="0.25">
      <c r="B30" s="1" t="str">
        <f>"* Voraussetzung: vor jedem Fahrantritt wird das Fahrzeug nachts auf "&amp;C18&amp;"% geladen"</f>
        <v>* Voraussetzung: vor jedem Fahrantritt wird das Fahrzeug nachts auf 100% geladen</v>
      </c>
    </row>
    <row r="31" spans="1:10" x14ac:dyDescent="0.25">
      <c r="B31" s="1" t="str">
        <f>"   bzw. "&amp;IF(C18&gt;=100,"jeden","nur jeden "&amp;ROUND(100/C18,1)&amp;".")&amp;" Nutzungstag wird voll geladen."</f>
        <v xml:space="preserve">   bzw. jeden Nutzungstag wird voll geladen.</v>
      </c>
    </row>
    <row r="33" spans="2:2" ht="18.75" x14ac:dyDescent="0.3">
      <c r="B33" s="14" t="str">
        <f xml:space="preserve"> "Verbrauchswerte "&amp;C8</f>
        <v>Verbrauchswerte Peugeot 3008 GT Hybrid4</v>
      </c>
    </row>
    <row r="62" spans="5:5" x14ac:dyDescent="0.25">
      <c r="E62" s="18" t="s">
        <v>54</v>
      </c>
    </row>
  </sheetData>
  <sheetProtection algorithmName="SHA-512" hashValue="5kUhLWOS467/W88UVHS2IM45/nRH8SwfXh6XOJHw4F+APTwhsyxiiyiWHsfCfcfNDv3ldxhr+LkpchB2MZBp4A==" saltValue="64ddvM9gzeTy3yGQ+gqJCQ==" spinCount="100000" sheet="1" objects="1" scenarios="1" selectLockedCells="1"/>
  <pageMargins left="0.47244094488188981" right="0.31496062992125984" top="0.19685039370078741" bottom="0.78740157480314965" header="0.31496062992125984" footer="0.31496062992125984"/>
  <pageSetup paperSize="9" scale="77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_!$B$2:$B$3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3"/>
  <sheetViews>
    <sheetView workbookViewId="0">
      <selection activeCell="C27" sqref="C27"/>
    </sheetView>
  </sheetViews>
  <sheetFormatPr baseColWidth="10" defaultRowHeight="15" x14ac:dyDescent="0.25"/>
  <sheetData>
    <row r="2" spans="1:10" x14ac:dyDescent="0.25">
      <c r="A2" t="s">
        <v>2</v>
      </c>
      <c r="B2" t="s">
        <v>0</v>
      </c>
      <c r="C2">
        <v>2380</v>
      </c>
      <c r="D2" t="s">
        <v>28</v>
      </c>
      <c r="F2" t="s">
        <v>37</v>
      </c>
      <c r="G2" t="str">
        <f>'Plug-In Hybrid'!$G$10</f>
        <v>Verbrauch kominiert</v>
      </c>
      <c r="H2" t="str">
        <f>'Plug-In Hybrid'!$G$9</f>
        <v>Verbrauch nur Verbrenner</v>
      </c>
      <c r="I2" t="str">
        <f>'Plug-In Hybrid'!B10&amp;" ("&amp;'Plug-In Hybrid'!C10&amp;'Plug-In Hybrid'!D10&amp;")"</f>
        <v>Verbrauch (WLTP) (1.4l/100km)</v>
      </c>
      <c r="J2" t="str">
        <f>'Plug-In Hybrid'!$B$28&amp;" ("&amp;'Plug-In Hybrid'!$C$28&amp;'Plug-In Hybrid'!$D$28&amp;")"</f>
        <v>EU-Emissionsgrenze (95g CO2/km)</v>
      </c>
    </row>
    <row r="3" spans="1:10" x14ac:dyDescent="0.25">
      <c r="B3" t="s">
        <v>1</v>
      </c>
      <c r="C3">
        <v>2650</v>
      </c>
      <c r="D3" t="s">
        <v>28</v>
      </c>
      <c r="F3">
        <v>0</v>
      </c>
      <c r="G3">
        <v>0</v>
      </c>
      <c r="H3" s="13">
        <f>'Plug-In Hybrid'!$H$9</f>
        <v>6.0418279569892475</v>
      </c>
      <c r="I3">
        <f>'Plug-In Hybrid'!$C$10</f>
        <v>1.4</v>
      </c>
      <c r="J3">
        <f>IF('Plug-In Hybrid'!$C$9="Diesel",'Plug-In Hybrid'!$C$28*100/_!$C$3,'Plug-In Hybrid'!$C$28*100/_!$C$2)</f>
        <v>3.9915966386554622</v>
      </c>
    </row>
    <row r="4" spans="1:10" x14ac:dyDescent="0.25">
      <c r="F4">
        <v>5</v>
      </c>
      <c r="G4">
        <f>IF(F4&lt;'Plug-In Hybrid'!$C$11/_!$B$5*'Plug-In Hybrid'!$C$18/100,0,(F4-'Plug-In Hybrid'!$C$11*'Plug-In Hybrid'!$C$18/100/_!$B$5)*'Plug-In Hybrid'!$H$9/F4)</f>
        <v>0</v>
      </c>
      <c r="H4" s="13">
        <f>'Plug-In Hybrid'!$H$9</f>
        <v>6.0418279569892475</v>
      </c>
      <c r="I4">
        <f>'Plug-In Hybrid'!$C$10</f>
        <v>1.4</v>
      </c>
      <c r="J4">
        <f>IF('Plug-In Hybrid'!$C$9="Diesel",'Plug-In Hybrid'!$C$28*100/_!$C$3,'Plug-In Hybrid'!$C$28*100/_!$C$2)</f>
        <v>3.9915966386554622</v>
      </c>
    </row>
    <row r="5" spans="1:10" x14ac:dyDescent="0.25">
      <c r="A5" t="s">
        <v>25</v>
      </c>
      <c r="B5">
        <v>1.1499999999999999</v>
      </c>
      <c r="F5">
        <f>F4+5</f>
        <v>10</v>
      </c>
      <c r="G5">
        <f>IF(F5&lt;'Plug-In Hybrid'!$C$11/_!$B$5*'Plug-In Hybrid'!$C$18/100,0,(F5-'Plug-In Hybrid'!$C$11*'Plug-In Hybrid'!$C$18/100/_!$B$5)*'Plug-In Hybrid'!$H$9/F5)</f>
        <v>0</v>
      </c>
      <c r="H5" s="13">
        <f>'Plug-In Hybrid'!$H$9</f>
        <v>6.0418279569892475</v>
      </c>
      <c r="I5">
        <f>'Plug-In Hybrid'!$C$10</f>
        <v>1.4</v>
      </c>
      <c r="J5">
        <f>IF('Plug-In Hybrid'!$C$9="Diesel",'Plug-In Hybrid'!$C$28*100/_!$C$3,'Plug-In Hybrid'!$C$28*100/_!$C$2)</f>
        <v>3.9915966386554622</v>
      </c>
    </row>
    <row r="6" spans="1:10" x14ac:dyDescent="0.25">
      <c r="F6">
        <f t="shared" ref="F6:F69" si="0">F5+5</f>
        <v>15</v>
      </c>
      <c r="G6">
        <f>IF(F6&lt;'Plug-In Hybrid'!$C$11/_!$B$5*'Plug-In Hybrid'!$C$18/100,0,(F6-'Plug-In Hybrid'!$C$11*'Plug-In Hybrid'!$C$18/100/_!$B$5)*'Plug-In Hybrid'!$H$9/F6)</f>
        <v>0</v>
      </c>
      <c r="H6" s="13">
        <f>'Plug-In Hybrid'!$H$9</f>
        <v>6.0418279569892475</v>
      </c>
      <c r="I6">
        <f>'Plug-In Hybrid'!$C$10</f>
        <v>1.4</v>
      </c>
      <c r="J6">
        <f>IF('Plug-In Hybrid'!$C$9="Diesel",'Plug-In Hybrid'!$C$28*100/_!$C$3,'Plug-In Hybrid'!$C$28*100/_!$C$2)</f>
        <v>3.9915966386554622</v>
      </c>
    </row>
    <row r="7" spans="1:10" x14ac:dyDescent="0.25">
      <c r="A7" t="s">
        <v>26</v>
      </c>
      <c r="B7">
        <v>23.25</v>
      </c>
      <c r="C7" t="s">
        <v>4</v>
      </c>
      <c r="F7">
        <f t="shared" si="0"/>
        <v>20</v>
      </c>
      <c r="G7">
        <f>IF(F7&lt;'Plug-In Hybrid'!$C$11/_!$B$5*'Plug-In Hybrid'!$C$18/100,0,(F7-'Plug-In Hybrid'!$C$11*'Plug-In Hybrid'!$C$18/100/_!$B$5)*'Plug-In Hybrid'!$H$9/F7)</f>
        <v>0</v>
      </c>
      <c r="H7" s="13">
        <f>'Plug-In Hybrid'!$H$9</f>
        <v>6.0418279569892475</v>
      </c>
      <c r="I7">
        <f>'Plug-In Hybrid'!$C$10</f>
        <v>1.4</v>
      </c>
      <c r="J7">
        <f>IF('Plug-In Hybrid'!$C$9="Diesel",'Plug-In Hybrid'!$C$28*100/_!$C$3,'Plug-In Hybrid'!$C$28*100/_!$C$2)</f>
        <v>3.9915966386554622</v>
      </c>
    </row>
    <row r="8" spans="1:10" x14ac:dyDescent="0.25">
      <c r="F8">
        <f t="shared" si="0"/>
        <v>25</v>
      </c>
      <c r="G8">
        <f>IF(F8&lt;'Plug-In Hybrid'!$C$11/_!$B$5*'Plug-In Hybrid'!$C$18/100,0,(F8-'Plug-In Hybrid'!$C$11*'Plug-In Hybrid'!$C$18/100/_!$B$5)*'Plug-In Hybrid'!$H$9/F8)</f>
        <v>0</v>
      </c>
      <c r="H8" s="13">
        <f>'Plug-In Hybrid'!$H$9</f>
        <v>6.0418279569892475</v>
      </c>
      <c r="I8">
        <f>'Plug-In Hybrid'!$C$10</f>
        <v>1.4</v>
      </c>
      <c r="J8">
        <f>IF('Plug-In Hybrid'!$C$9="Diesel",'Plug-In Hybrid'!$C$28*100/_!$C$3,'Plug-In Hybrid'!$C$28*100/_!$C$2)</f>
        <v>3.9915966386554622</v>
      </c>
    </row>
    <row r="9" spans="1:10" x14ac:dyDescent="0.25">
      <c r="F9">
        <f t="shared" si="0"/>
        <v>30</v>
      </c>
      <c r="G9">
        <f>IF(F9&lt;'Plug-In Hybrid'!$C$11/_!$B$5*'Plug-In Hybrid'!$C$18/100,0,(F9-'Plug-In Hybrid'!$C$11*'Plug-In Hybrid'!$C$18/100/_!$B$5)*'Plug-In Hybrid'!$H$9/F9)</f>
        <v>0</v>
      </c>
      <c r="H9" s="13">
        <f>'Plug-In Hybrid'!$H$9</f>
        <v>6.0418279569892475</v>
      </c>
      <c r="I9">
        <f>'Plug-In Hybrid'!$C$10</f>
        <v>1.4</v>
      </c>
      <c r="J9">
        <f>IF('Plug-In Hybrid'!$C$9="Diesel",'Plug-In Hybrid'!$C$28*100/_!$C$3,'Plug-In Hybrid'!$C$28*100/_!$C$2)</f>
        <v>3.9915966386554622</v>
      </c>
    </row>
    <row r="10" spans="1:10" x14ac:dyDescent="0.25">
      <c r="F10">
        <f t="shared" si="0"/>
        <v>35</v>
      </c>
      <c r="G10">
        <f>IF(F10&lt;'Plug-In Hybrid'!$C$11/_!$B$5*'Plug-In Hybrid'!$C$18/100,0,(F10-'Plug-In Hybrid'!$C$11*'Plug-In Hybrid'!$C$18/100/_!$B$5)*'Plug-In Hybrid'!$H$9/F10)</f>
        <v>0</v>
      </c>
      <c r="H10" s="13">
        <f>'Plug-In Hybrid'!$H$9</f>
        <v>6.0418279569892475</v>
      </c>
      <c r="I10">
        <f>'Plug-In Hybrid'!$C$10</f>
        <v>1.4</v>
      </c>
      <c r="J10">
        <f>IF('Plug-In Hybrid'!$C$9="Diesel",'Plug-In Hybrid'!$C$28*100/_!$C$3,'Plug-In Hybrid'!$C$28*100/_!$C$2)</f>
        <v>3.9915966386554622</v>
      </c>
    </row>
    <row r="11" spans="1:10" x14ac:dyDescent="0.25">
      <c r="F11">
        <f t="shared" si="0"/>
        <v>40</v>
      </c>
      <c r="G11">
        <f>IF(F11&lt;'Plug-In Hybrid'!$C$11/_!$B$5*'Plug-In Hybrid'!$C$18/100,0,(F11-'Plug-In Hybrid'!$C$11*'Plug-In Hybrid'!$C$18/100/_!$B$5)*'Plug-In Hybrid'!$H$9/F11)</f>
        <v>0</v>
      </c>
      <c r="H11" s="13">
        <f>'Plug-In Hybrid'!$H$9</f>
        <v>6.0418279569892475</v>
      </c>
      <c r="I11">
        <f>'Plug-In Hybrid'!$C$10</f>
        <v>1.4</v>
      </c>
      <c r="J11">
        <f>IF('Plug-In Hybrid'!$C$9="Diesel",'Plug-In Hybrid'!$C$28*100/_!$C$3,'Plug-In Hybrid'!$C$28*100/_!$C$2)</f>
        <v>3.9915966386554622</v>
      </c>
    </row>
    <row r="12" spans="1:10" x14ac:dyDescent="0.25">
      <c r="F12">
        <f t="shared" si="0"/>
        <v>45</v>
      </c>
      <c r="G12">
        <f>IF(F12&lt;'Plug-In Hybrid'!$C$11/_!$B$5*'Plug-In Hybrid'!$C$18/100,0,(F12-'Plug-In Hybrid'!$C$11*'Plug-In Hybrid'!$C$18/100/_!$B$5)*'Plug-In Hybrid'!$H$9/F12)</f>
        <v>0</v>
      </c>
      <c r="H12" s="13">
        <f>'Plug-In Hybrid'!$H$9</f>
        <v>6.0418279569892475</v>
      </c>
      <c r="I12">
        <f>'Plug-In Hybrid'!$C$10</f>
        <v>1.4</v>
      </c>
      <c r="J12">
        <f>IF('Plug-In Hybrid'!$C$9="Diesel",'Plug-In Hybrid'!$C$28*100/_!$C$3,'Plug-In Hybrid'!$C$28*100/_!$C$2)</f>
        <v>3.9915966386554622</v>
      </c>
    </row>
    <row r="13" spans="1:10" x14ac:dyDescent="0.25">
      <c r="F13">
        <f t="shared" si="0"/>
        <v>50</v>
      </c>
      <c r="G13">
        <f>IF(F13&lt;'Plug-In Hybrid'!$C$11/_!$B$5*'Plug-In Hybrid'!$C$18/100,0,(F13-'Plug-In Hybrid'!$C$11*'Plug-In Hybrid'!$C$18/100/_!$B$5)*'Plug-In Hybrid'!$H$9/F13)</f>
        <v>0</v>
      </c>
      <c r="H13" s="13">
        <f>'Plug-In Hybrid'!$H$9</f>
        <v>6.0418279569892475</v>
      </c>
      <c r="I13">
        <f>'Plug-In Hybrid'!$C$10</f>
        <v>1.4</v>
      </c>
      <c r="J13">
        <f>IF('Plug-In Hybrid'!$C$9="Diesel",'Plug-In Hybrid'!$C$28*100/_!$C$3,'Plug-In Hybrid'!$C$28*100/_!$C$2)</f>
        <v>3.9915966386554622</v>
      </c>
    </row>
    <row r="14" spans="1:10" x14ac:dyDescent="0.25">
      <c r="F14">
        <f t="shared" si="0"/>
        <v>55</v>
      </c>
      <c r="G14">
        <f>IF(F14&lt;'Plug-In Hybrid'!$C$11/_!$B$5*'Plug-In Hybrid'!$C$18/100,0,(F14-'Plug-In Hybrid'!$C$11*'Plug-In Hybrid'!$C$18/100/_!$B$5)*'Plug-In Hybrid'!$H$9/F14)</f>
        <v>0</v>
      </c>
      <c r="H14" s="13">
        <f>'Plug-In Hybrid'!$H$9</f>
        <v>6.0418279569892475</v>
      </c>
      <c r="I14">
        <f>'Plug-In Hybrid'!$C$10</f>
        <v>1.4</v>
      </c>
      <c r="J14">
        <f>IF('Plug-In Hybrid'!$C$9="Diesel",'Plug-In Hybrid'!$C$28*100/_!$C$3,'Plug-In Hybrid'!$C$28*100/_!$C$2)</f>
        <v>3.9915966386554622</v>
      </c>
    </row>
    <row r="15" spans="1:10" x14ac:dyDescent="0.25">
      <c r="F15">
        <f t="shared" si="0"/>
        <v>60</v>
      </c>
      <c r="G15">
        <f>IF(F15&lt;'Plug-In Hybrid'!$C$11/_!$B$5*'Plug-In Hybrid'!$C$18/100,0,(F15-'Plug-In Hybrid'!$C$11*'Plug-In Hybrid'!$C$18/100/_!$B$5)*'Plug-In Hybrid'!$H$9/F15)</f>
        <v>0.43781362007168406</v>
      </c>
      <c r="H15" s="13">
        <f>'Plug-In Hybrid'!$H$9</f>
        <v>6.0418279569892475</v>
      </c>
      <c r="I15">
        <f>'Plug-In Hybrid'!$C$10</f>
        <v>1.4</v>
      </c>
      <c r="J15">
        <f>IF('Plug-In Hybrid'!$C$9="Diesel",'Plug-In Hybrid'!$C$28*100/_!$C$3,'Plug-In Hybrid'!$C$28*100/_!$C$2)</f>
        <v>3.9915966386554622</v>
      </c>
    </row>
    <row r="16" spans="1:10" x14ac:dyDescent="0.25">
      <c r="F16">
        <f t="shared" si="0"/>
        <v>65</v>
      </c>
      <c r="G16">
        <f>IF(F16&lt;'Plug-In Hybrid'!$C$11/_!$B$5*'Plug-In Hybrid'!$C$18/100,0,(F16-'Plug-In Hybrid'!$C$11*'Plug-In Hybrid'!$C$18/100/_!$B$5)*'Plug-In Hybrid'!$H$9/F16)</f>
        <v>0.86889164598841973</v>
      </c>
      <c r="H16" s="13">
        <f>'Plug-In Hybrid'!$H$9</f>
        <v>6.0418279569892475</v>
      </c>
      <c r="I16">
        <f>'Plug-In Hybrid'!$C$10</f>
        <v>1.4</v>
      </c>
      <c r="J16">
        <f>IF('Plug-In Hybrid'!$C$9="Diesel",'Plug-In Hybrid'!$C$28*100/_!$C$3,'Plug-In Hybrid'!$C$28*100/_!$C$2)</f>
        <v>3.9915966386554622</v>
      </c>
    </row>
    <row r="17" spans="6:10" x14ac:dyDescent="0.25">
      <c r="F17">
        <f t="shared" si="0"/>
        <v>70</v>
      </c>
      <c r="G17">
        <f>IF(F17&lt;'Plug-In Hybrid'!$C$11/_!$B$5*'Plug-In Hybrid'!$C$18/100,0,(F17-'Plug-In Hybrid'!$C$11*'Plug-In Hybrid'!$C$18/100/_!$B$5)*'Plug-In Hybrid'!$H$9/F17)</f>
        <v>1.2383870967741932</v>
      </c>
      <c r="H17" s="13">
        <f>'Plug-In Hybrid'!$H$9</f>
        <v>6.0418279569892475</v>
      </c>
      <c r="I17">
        <f>'Plug-In Hybrid'!$C$10</f>
        <v>1.4</v>
      </c>
      <c r="J17">
        <f>IF('Plug-In Hybrid'!$C$9="Diesel",'Plug-In Hybrid'!$C$28*100/_!$C$3,'Plug-In Hybrid'!$C$28*100/_!$C$2)</f>
        <v>3.9915966386554622</v>
      </c>
    </row>
    <row r="18" spans="6:10" x14ac:dyDescent="0.25">
      <c r="F18">
        <f t="shared" si="0"/>
        <v>75</v>
      </c>
      <c r="G18">
        <f>IF(F18&lt;'Plug-In Hybrid'!$C$11/_!$B$5*'Plug-In Hybrid'!$C$18/100,0,(F18-'Plug-In Hybrid'!$C$11*'Plug-In Hybrid'!$C$18/100/_!$B$5)*'Plug-In Hybrid'!$H$9/F18)</f>
        <v>1.5586164874551967</v>
      </c>
      <c r="H18" s="13">
        <f>'Plug-In Hybrid'!$H$9</f>
        <v>6.0418279569892475</v>
      </c>
      <c r="I18">
        <f>'Plug-In Hybrid'!$C$10</f>
        <v>1.4</v>
      </c>
      <c r="J18">
        <f>IF('Plug-In Hybrid'!$C$9="Diesel",'Plug-In Hybrid'!$C$28*100/_!$C$3,'Plug-In Hybrid'!$C$28*100/_!$C$2)</f>
        <v>3.9915966386554622</v>
      </c>
    </row>
    <row r="19" spans="6:10" x14ac:dyDescent="0.25">
      <c r="F19">
        <f t="shared" si="0"/>
        <v>80</v>
      </c>
      <c r="G19">
        <f>IF(F19&lt;'Plug-In Hybrid'!$C$11/_!$B$5*'Plug-In Hybrid'!$C$18/100,0,(F19-'Plug-In Hybrid'!$C$11*'Plug-In Hybrid'!$C$18/100/_!$B$5)*'Plug-In Hybrid'!$H$9/F19)</f>
        <v>1.8388172043010749</v>
      </c>
      <c r="H19" s="13">
        <f>'Plug-In Hybrid'!$H$9</f>
        <v>6.0418279569892475</v>
      </c>
      <c r="I19">
        <f>'Plug-In Hybrid'!$C$10</f>
        <v>1.4</v>
      </c>
      <c r="J19">
        <f>IF('Plug-In Hybrid'!$C$9="Diesel",'Plug-In Hybrid'!$C$28*100/_!$C$3,'Plug-In Hybrid'!$C$28*100/_!$C$2)</f>
        <v>3.9915966386554622</v>
      </c>
    </row>
    <row r="20" spans="6:10" x14ac:dyDescent="0.25">
      <c r="F20">
        <f t="shared" si="0"/>
        <v>85</v>
      </c>
      <c r="G20">
        <f>IF(F20&lt;'Plug-In Hybrid'!$C$11/_!$B$5*'Plug-In Hybrid'!$C$18/100,0,(F20-'Plug-In Hybrid'!$C$11*'Plug-In Hybrid'!$C$18/100/_!$B$5)*'Plug-In Hybrid'!$H$9/F20)</f>
        <v>2.0860531309297907</v>
      </c>
      <c r="H20" s="13">
        <f>'Plug-In Hybrid'!$H$9</f>
        <v>6.0418279569892475</v>
      </c>
      <c r="I20">
        <f>'Plug-In Hybrid'!$C$10</f>
        <v>1.4</v>
      </c>
      <c r="J20">
        <f>IF('Plug-In Hybrid'!$C$9="Diesel",'Plug-In Hybrid'!$C$28*100/_!$C$3,'Plug-In Hybrid'!$C$28*100/_!$C$2)</f>
        <v>3.9915966386554622</v>
      </c>
    </row>
    <row r="21" spans="6:10" x14ac:dyDescent="0.25">
      <c r="F21">
        <f t="shared" si="0"/>
        <v>90</v>
      </c>
      <c r="G21">
        <f>IF(F21&lt;'Plug-In Hybrid'!$C$11/_!$B$5*'Plug-In Hybrid'!$C$18/100,0,(F21-'Plug-In Hybrid'!$C$11*'Plug-In Hybrid'!$C$18/100/_!$B$5)*'Plug-In Hybrid'!$H$9/F21)</f>
        <v>2.3058183990442052</v>
      </c>
      <c r="H21" s="13">
        <f>'Plug-In Hybrid'!$H$9</f>
        <v>6.0418279569892475</v>
      </c>
      <c r="I21">
        <f>'Plug-In Hybrid'!$C$10</f>
        <v>1.4</v>
      </c>
      <c r="J21">
        <f>IF('Plug-In Hybrid'!$C$9="Diesel",'Plug-In Hybrid'!$C$28*100/_!$C$3,'Plug-In Hybrid'!$C$28*100/_!$C$2)</f>
        <v>3.9915966386554622</v>
      </c>
    </row>
    <row r="22" spans="6:10" x14ac:dyDescent="0.25">
      <c r="F22">
        <f t="shared" si="0"/>
        <v>95</v>
      </c>
      <c r="G22">
        <f>IF(F22&lt;'Plug-In Hybrid'!$C$11/_!$B$5*'Plug-In Hybrid'!$C$18/100,0,(F22-'Plug-In Hybrid'!$C$11*'Plug-In Hybrid'!$C$18/100/_!$B$5)*'Plug-In Hybrid'!$H$9/F22)</f>
        <v>2.5024504810413126</v>
      </c>
      <c r="H22" s="13">
        <f>'Plug-In Hybrid'!$H$9</f>
        <v>6.0418279569892475</v>
      </c>
      <c r="I22">
        <f>'Plug-In Hybrid'!$C$10</f>
        <v>1.4</v>
      </c>
      <c r="J22">
        <f>IF('Plug-In Hybrid'!$C$9="Diesel",'Plug-In Hybrid'!$C$28*100/_!$C$3,'Plug-In Hybrid'!$C$28*100/_!$C$2)</f>
        <v>3.9915966386554622</v>
      </c>
    </row>
    <row r="23" spans="6:10" x14ac:dyDescent="0.25">
      <c r="F23">
        <f t="shared" si="0"/>
        <v>100</v>
      </c>
      <c r="G23">
        <f>IF(F23&lt;'Plug-In Hybrid'!$C$11/_!$B$5*'Plug-In Hybrid'!$C$18/100,0,(F23-'Plug-In Hybrid'!$C$11*'Plug-In Hybrid'!$C$18/100/_!$B$5)*'Plug-In Hybrid'!$H$9/F23)</f>
        <v>2.6794193548387097</v>
      </c>
      <c r="H23" s="13">
        <f>'Plug-In Hybrid'!$H$9</f>
        <v>6.0418279569892475</v>
      </c>
      <c r="I23">
        <f>'Plug-In Hybrid'!$C$10</f>
        <v>1.4</v>
      </c>
      <c r="J23">
        <f>IF('Plug-In Hybrid'!$C$9="Diesel",'Plug-In Hybrid'!$C$28*100/_!$C$3,'Plug-In Hybrid'!$C$28*100/_!$C$2)</f>
        <v>3.9915966386554622</v>
      </c>
    </row>
    <row r="24" spans="6:10" x14ac:dyDescent="0.25">
      <c r="F24">
        <f t="shared" si="0"/>
        <v>105</v>
      </c>
      <c r="G24">
        <f>IF(F24&lt;'Plug-In Hybrid'!$C$11/_!$B$5*'Plug-In Hybrid'!$C$18/100,0,(F24-'Plug-In Hybrid'!$C$11*'Plug-In Hybrid'!$C$18/100/_!$B$5)*'Plug-In Hybrid'!$H$9/F24)</f>
        <v>2.8395340501792115</v>
      </c>
      <c r="H24" s="13">
        <f>'Plug-In Hybrid'!$H$9</f>
        <v>6.0418279569892475</v>
      </c>
      <c r="I24">
        <f>'Plug-In Hybrid'!$C$10</f>
        <v>1.4</v>
      </c>
      <c r="J24">
        <f>IF('Plug-In Hybrid'!$C$9="Diesel",'Plug-In Hybrid'!$C$28*100/_!$C$3,'Plug-In Hybrid'!$C$28*100/_!$C$2)</f>
        <v>3.9915966386554622</v>
      </c>
    </row>
    <row r="25" spans="6:10" x14ac:dyDescent="0.25">
      <c r="F25">
        <f t="shared" si="0"/>
        <v>110</v>
      </c>
      <c r="G25">
        <f>IF(F25&lt;'Plug-In Hybrid'!$C$11/_!$B$5*'Plug-In Hybrid'!$C$18/100,0,(F25-'Plug-In Hybrid'!$C$11*'Plug-In Hybrid'!$C$18/100/_!$B$5)*'Plug-In Hybrid'!$H$9/F25)</f>
        <v>2.985092864125122</v>
      </c>
      <c r="H25" s="13">
        <f>'Plug-In Hybrid'!$H$9</f>
        <v>6.0418279569892475</v>
      </c>
      <c r="I25">
        <f>'Plug-In Hybrid'!$C$10</f>
        <v>1.4</v>
      </c>
      <c r="J25">
        <f>IF('Plug-In Hybrid'!$C$9="Diesel",'Plug-In Hybrid'!$C$28*100/_!$C$3,'Plug-In Hybrid'!$C$28*100/_!$C$2)</f>
        <v>3.9915966386554622</v>
      </c>
    </row>
    <row r="26" spans="6:10" x14ac:dyDescent="0.25">
      <c r="F26">
        <f t="shared" si="0"/>
        <v>115</v>
      </c>
      <c r="G26">
        <f>IF(F26&lt;'Plug-In Hybrid'!$C$11/_!$B$5*'Plug-In Hybrid'!$C$18/100,0,(F26-'Plug-In Hybrid'!$C$11*'Plug-In Hybrid'!$C$18/100/_!$B$5)*'Plug-In Hybrid'!$H$9/F26)</f>
        <v>3.1179943899018232</v>
      </c>
      <c r="H26" s="13">
        <f>'Plug-In Hybrid'!$H$9</f>
        <v>6.0418279569892475</v>
      </c>
      <c r="I26">
        <f>'Plug-In Hybrid'!$C$10</f>
        <v>1.4</v>
      </c>
      <c r="J26">
        <f>IF('Plug-In Hybrid'!$C$9="Diesel",'Plug-In Hybrid'!$C$28*100/_!$C$3,'Plug-In Hybrid'!$C$28*100/_!$C$2)</f>
        <v>3.9915966386554622</v>
      </c>
    </row>
    <row r="27" spans="6:10" x14ac:dyDescent="0.25">
      <c r="F27">
        <f t="shared" si="0"/>
        <v>120</v>
      </c>
      <c r="G27">
        <f>IF(F27&lt;'Plug-In Hybrid'!$C$11/_!$B$5*'Plug-In Hybrid'!$C$18/100,0,(F27-'Plug-In Hybrid'!$C$11*'Plug-In Hybrid'!$C$18/100/_!$B$5)*'Plug-In Hybrid'!$H$9/F27)</f>
        <v>3.2398207885304657</v>
      </c>
      <c r="H27" s="13">
        <f>'Plug-In Hybrid'!$H$9</f>
        <v>6.0418279569892475</v>
      </c>
      <c r="I27">
        <f>'Plug-In Hybrid'!$C$10</f>
        <v>1.4</v>
      </c>
      <c r="J27">
        <f>IF('Plug-In Hybrid'!$C$9="Diesel",'Plug-In Hybrid'!$C$28*100/_!$C$3,'Plug-In Hybrid'!$C$28*100/_!$C$2)</f>
        <v>3.9915966386554622</v>
      </c>
    </row>
    <row r="28" spans="6:10" x14ac:dyDescent="0.25">
      <c r="F28">
        <f t="shared" si="0"/>
        <v>125</v>
      </c>
      <c r="G28">
        <f>IF(F28&lt;'Plug-In Hybrid'!$C$11/_!$B$5*'Plug-In Hybrid'!$C$18/100,0,(F28-'Plug-In Hybrid'!$C$11*'Plug-In Hybrid'!$C$18/100/_!$B$5)*'Plug-In Hybrid'!$H$9/F28)</f>
        <v>3.3519010752688168</v>
      </c>
      <c r="H28" s="13">
        <f>'Plug-In Hybrid'!$H$9</f>
        <v>6.0418279569892475</v>
      </c>
      <c r="I28">
        <f>'Plug-In Hybrid'!$C$10</f>
        <v>1.4</v>
      </c>
      <c r="J28">
        <f>IF('Plug-In Hybrid'!$C$9="Diesel",'Plug-In Hybrid'!$C$28*100/_!$C$3,'Plug-In Hybrid'!$C$28*100/_!$C$2)</f>
        <v>3.9915966386554622</v>
      </c>
    </row>
    <row r="29" spans="6:10" x14ac:dyDescent="0.25">
      <c r="F29">
        <f t="shared" si="0"/>
        <v>130</v>
      </c>
      <c r="G29">
        <f>IF(F29&lt;'Plug-In Hybrid'!$C$11/_!$B$5*'Plug-In Hybrid'!$C$18/100,0,(F29-'Plug-In Hybrid'!$C$11*'Plug-In Hybrid'!$C$18/100/_!$B$5)*'Plug-In Hybrid'!$H$9/F29)</f>
        <v>3.4553598014888336</v>
      </c>
      <c r="H29" s="13">
        <f>'Plug-In Hybrid'!$H$9</f>
        <v>6.0418279569892475</v>
      </c>
      <c r="I29">
        <f>'Plug-In Hybrid'!$C$10</f>
        <v>1.4</v>
      </c>
      <c r="J29">
        <f>IF('Plug-In Hybrid'!$C$9="Diesel",'Plug-In Hybrid'!$C$28*100/_!$C$3,'Plug-In Hybrid'!$C$28*100/_!$C$2)</f>
        <v>3.9915966386554622</v>
      </c>
    </row>
    <row r="30" spans="6:10" x14ac:dyDescent="0.25">
      <c r="F30">
        <f t="shared" si="0"/>
        <v>135</v>
      </c>
      <c r="G30">
        <f>IF(F30&lt;'Plug-In Hybrid'!$C$11/_!$B$5*'Plug-In Hybrid'!$C$18/100,0,(F30-'Plug-In Hybrid'!$C$11*'Plug-In Hybrid'!$C$18/100/_!$B$5)*'Plug-In Hybrid'!$H$9/F30)</f>
        <v>3.5511549183592193</v>
      </c>
      <c r="H30" s="13">
        <f>'Plug-In Hybrid'!$H$9</f>
        <v>6.0418279569892475</v>
      </c>
      <c r="I30">
        <f>'Plug-In Hybrid'!$C$10</f>
        <v>1.4</v>
      </c>
      <c r="J30">
        <f>IF('Plug-In Hybrid'!$C$9="Diesel",'Plug-In Hybrid'!$C$28*100/_!$C$3,'Plug-In Hybrid'!$C$28*100/_!$C$2)</f>
        <v>3.9915966386554622</v>
      </c>
    </row>
    <row r="31" spans="6:10" x14ac:dyDescent="0.25">
      <c r="F31">
        <f t="shared" si="0"/>
        <v>140</v>
      </c>
      <c r="G31">
        <f>IF(F31&lt;'Plug-In Hybrid'!$C$11/_!$B$5*'Plug-In Hybrid'!$C$18/100,0,(F31-'Plug-In Hybrid'!$C$11*'Plug-In Hybrid'!$C$18/100/_!$B$5)*'Plug-In Hybrid'!$H$9/F31)</f>
        <v>3.64010752688172</v>
      </c>
      <c r="H31" s="13">
        <f>'Plug-In Hybrid'!$H$9</f>
        <v>6.0418279569892475</v>
      </c>
      <c r="I31">
        <f>'Plug-In Hybrid'!$C$10</f>
        <v>1.4</v>
      </c>
      <c r="J31">
        <f>IF('Plug-In Hybrid'!$C$9="Diesel",'Plug-In Hybrid'!$C$28*100/_!$C$3,'Plug-In Hybrid'!$C$28*100/_!$C$2)</f>
        <v>3.9915966386554622</v>
      </c>
    </row>
    <row r="32" spans="6:10" x14ac:dyDescent="0.25">
      <c r="F32">
        <f t="shared" si="0"/>
        <v>145</v>
      </c>
      <c r="G32">
        <f>IF(F32&lt;'Plug-In Hybrid'!$C$11/_!$B$5*'Plug-In Hybrid'!$C$18/100,0,(F32-'Plug-In Hybrid'!$C$11*'Plug-In Hybrid'!$C$18/100/_!$B$5)*'Plug-In Hybrid'!$H$9/F32)</f>
        <v>3.7229254727474967</v>
      </c>
      <c r="H32" s="13">
        <f>'Plug-In Hybrid'!$H$9</f>
        <v>6.0418279569892475</v>
      </c>
      <c r="I32">
        <f>'Plug-In Hybrid'!$C$10</f>
        <v>1.4</v>
      </c>
      <c r="J32">
        <f>IF('Plug-In Hybrid'!$C$9="Diesel",'Plug-In Hybrid'!$C$28*100/_!$C$3,'Plug-In Hybrid'!$C$28*100/_!$C$2)</f>
        <v>3.9915966386554622</v>
      </c>
    </row>
    <row r="33" spans="6:10" x14ac:dyDescent="0.25">
      <c r="F33">
        <f t="shared" si="0"/>
        <v>150</v>
      </c>
      <c r="G33">
        <f>IF(F33&lt;'Plug-In Hybrid'!$C$11/_!$B$5*'Plug-In Hybrid'!$C$18/100,0,(F33-'Plug-In Hybrid'!$C$11*'Plug-In Hybrid'!$C$18/100/_!$B$5)*'Plug-In Hybrid'!$H$9/F33)</f>
        <v>3.8002222222222222</v>
      </c>
      <c r="H33" s="13">
        <f>'Plug-In Hybrid'!$H$9</f>
        <v>6.0418279569892475</v>
      </c>
      <c r="I33">
        <f>'Plug-In Hybrid'!$C$10</f>
        <v>1.4</v>
      </c>
      <c r="J33">
        <f>IF('Plug-In Hybrid'!$C$9="Diesel",'Plug-In Hybrid'!$C$28*100/_!$C$3,'Plug-In Hybrid'!$C$28*100/_!$C$2)</f>
        <v>3.9915966386554622</v>
      </c>
    </row>
    <row r="34" spans="6:10" x14ac:dyDescent="0.25">
      <c r="F34">
        <f t="shared" si="0"/>
        <v>155</v>
      </c>
      <c r="G34">
        <f>IF(F34&lt;'Plug-In Hybrid'!$C$11/_!$B$5*'Plug-In Hybrid'!$C$18/100,0,(F34-'Plug-In Hybrid'!$C$11*'Plug-In Hybrid'!$C$18/100/_!$B$5)*'Plug-In Hybrid'!$H$9/F34)</f>
        <v>3.8725320846340616</v>
      </c>
      <c r="H34" s="13">
        <f>'Plug-In Hybrid'!$H$9</f>
        <v>6.0418279569892475</v>
      </c>
      <c r="I34">
        <f>'Plug-In Hybrid'!$C$10</f>
        <v>1.4</v>
      </c>
      <c r="J34">
        <f>IF('Plug-In Hybrid'!$C$9="Diesel",'Plug-In Hybrid'!$C$28*100/_!$C$3,'Plug-In Hybrid'!$C$28*100/_!$C$2)</f>
        <v>3.9915966386554622</v>
      </c>
    </row>
    <row r="35" spans="6:10" x14ac:dyDescent="0.25">
      <c r="F35">
        <f t="shared" si="0"/>
        <v>160</v>
      </c>
      <c r="G35">
        <f>IF(F35&lt;'Plug-In Hybrid'!$C$11/_!$B$5*'Plug-In Hybrid'!$C$18/100,0,(F35-'Plug-In Hybrid'!$C$11*'Plug-In Hybrid'!$C$18/100/_!$B$5)*'Plug-In Hybrid'!$H$9/F35)</f>
        <v>3.9403225806451609</v>
      </c>
      <c r="H35" s="13">
        <f>'Plug-In Hybrid'!$H$9</f>
        <v>6.0418279569892475</v>
      </c>
      <c r="I35">
        <f>'Plug-In Hybrid'!$C$10</f>
        <v>1.4</v>
      </c>
      <c r="J35">
        <f>IF('Plug-In Hybrid'!$C$9="Diesel",'Plug-In Hybrid'!$C$28*100/_!$C$3,'Plug-In Hybrid'!$C$28*100/_!$C$2)</f>
        <v>3.9915966386554622</v>
      </c>
    </row>
    <row r="36" spans="6:10" x14ac:dyDescent="0.25">
      <c r="F36">
        <f t="shared" si="0"/>
        <v>165</v>
      </c>
      <c r="G36">
        <f>IF(F36&lt;'Plug-In Hybrid'!$C$11/_!$B$5*'Plug-In Hybrid'!$C$18/100,0,(F36-'Plug-In Hybrid'!$C$11*'Plug-In Hybrid'!$C$18/100/_!$B$5)*'Plug-In Hybrid'!$H$9/F36)</f>
        <v>4.0040045617464974</v>
      </c>
      <c r="H36" s="13">
        <f>'Plug-In Hybrid'!$H$9</f>
        <v>6.0418279569892475</v>
      </c>
      <c r="I36">
        <f>'Plug-In Hybrid'!$C$10</f>
        <v>1.4</v>
      </c>
      <c r="J36">
        <f>IF('Plug-In Hybrid'!$C$9="Diesel",'Plug-In Hybrid'!$C$28*100/_!$C$3,'Plug-In Hybrid'!$C$28*100/_!$C$2)</f>
        <v>3.9915966386554622</v>
      </c>
    </row>
    <row r="37" spans="6:10" x14ac:dyDescent="0.25">
      <c r="F37">
        <f t="shared" si="0"/>
        <v>170</v>
      </c>
      <c r="G37">
        <f>IF(F37&lt;'Plug-In Hybrid'!$C$11/_!$B$5*'Plug-In Hybrid'!$C$18/100,0,(F37-'Plug-In Hybrid'!$C$11*'Plug-In Hybrid'!$C$18/100/_!$B$5)*'Plug-In Hybrid'!$H$9/F37)</f>
        <v>4.0639405439595198</v>
      </c>
      <c r="H37" s="13">
        <f>'Plug-In Hybrid'!$H$9</f>
        <v>6.0418279569892475</v>
      </c>
      <c r="I37">
        <f>'Plug-In Hybrid'!$C$10</f>
        <v>1.4</v>
      </c>
      <c r="J37">
        <f>IF('Plug-In Hybrid'!$C$9="Diesel",'Plug-In Hybrid'!$C$28*100/_!$C$3,'Plug-In Hybrid'!$C$28*100/_!$C$2)</f>
        <v>3.9915966386554622</v>
      </c>
    </row>
    <row r="38" spans="6:10" x14ac:dyDescent="0.25">
      <c r="F38">
        <f t="shared" si="0"/>
        <v>175</v>
      </c>
      <c r="G38">
        <f>IF(F38&lt;'Plug-In Hybrid'!$C$11/_!$B$5*'Plug-In Hybrid'!$C$18/100,0,(F38-'Plug-In Hybrid'!$C$11*'Plug-In Hybrid'!$C$18/100/_!$B$5)*'Plug-In Hybrid'!$H$9/F38)</f>
        <v>4.1204516129032251</v>
      </c>
      <c r="H38" s="13">
        <f>'Plug-In Hybrid'!$H$9</f>
        <v>6.0418279569892475</v>
      </c>
      <c r="I38">
        <f>'Plug-In Hybrid'!$C$10</f>
        <v>1.4</v>
      </c>
      <c r="J38">
        <f>IF('Plug-In Hybrid'!$C$9="Diesel",'Plug-In Hybrid'!$C$28*100/_!$C$3,'Plug-In Hybrid'!$C$28*100/_!$C$2)</f>
        <v>3.9915966386554622</v>
      </c>
    </row>
    <row r="39" spans="6:10" x14ac:dyDescent="0.25">
      <c r="F39">
        <f t="shared" si="0"/>
        <v>180</v>
      </c>
      <c r="G39">
        <f>IF(F39&lt;'Plug-In Hybrid'!$C$11/_!$B$5*'Plug-In Hybrid'!$C$18/100,0,(F39-'Plug-In Hybrid'!$C$11*'Plug-In Hybrid'!$C$18/100/_!$B$5)*'Plug-In Hybrid'!$H$9/F39)</f>
        <v>4.1738231780167263</v>
      </c>
      <c r="H39" s="13">
        <f>'Plug-In Hybrid'!$H$9</f>
        <v>6.0418279569892475</v>
      </c>
      <c r="I39">
        <f>'Plug-In Hybrid'!$C$10</f>
        <v>1.4</v>
      </c>
      <c r="J39">
        <f>IF('Plug-In Hybrid'!$C$9="Diesel",'Plug-In Hybrid'!$C$28*100/_!$C$3,'Plug-In Hybrid'!$C$28*100/_!$C$2)</f>
        <v>3.9915966386554622</v>
      </c>
    </row>
    <row r="40" spans="6:10" x14ac:dyDescent="0.25">
      <c r="F40">
        <f t="shared" si="0"/>
        <v>185</v>
      </c>
      <c r="G40">
        <f>IF(F40&lt;'Plug-In Hybrid'!$C$11/_!$B$5*'Plug-In Hybrid'!$C$18/100,0,(F40-'Plug-In Hybrid'!$C$11*'Plug-In Hybrid'!$C$18/100/_!$B$5)*'Plug-In Hybrid'!$H$9/F40)</f>
        <v>4.2243097936646317</v>
      </c>
      <c r="H40" s="13">
        <f>'Plug-In Hybrid'!$H$9</f>
        <v>6.0418279569892475</v>
      </c>
      <c r="I40">
        <f>'Plug-In Hybrid'!$C$10</f>
        <v>1.4</v>
      </c>
      <c r="J40">
        <f>IF('Plug-In Hybrid'!$C$9="Diesel",'Plug-In Hybrid'!$C$28*100/_!$C$3,'Plug-In Hybrid'!$C$28*100/_!$C$2)</f>
        <v>3.9915966386554622</v>
      </c>
    </row>
    <row r="41" spans="6:10" x14ac:dyDescent="0.25">
      <c r="F41">
        <f t="shared" si="0"/>
        <v>190</v>
      </c>
      <c r="G41">
        <f>IF(F41&lt;'Plug-In Hybrid'!$C$11/_!$B$5*'Plug-In Hybrid'!$C$18/100,0,(F41-'Plug-In Hybrid'!$C$11*'Plug-In Hybrid'!$C$18/100/_!$B$5)*'Plug-In Hybrid'!$H$9/F41)</f>
        <v>4.2721392190152798</v>
      </c>
      <c r="H41" s="13">
        <f>'Plug-In Hybrid'!$H$9</f>
        <v>6.0418279569892475</v>
      </c>
      <c r="I41">
        <f>'Plug-In Hybrid'!$C$10</f>
        <v>1.4</v>
      </c>
      <c r="J41">
        <f>IF('Plug-In Hybrid'!$C$9="Diesel",'Plug-In Hybrid'!$C$28*100/_!$C$3,'Plug-In Hybrid'!$C$28*100/_!$C$2)</f>
        <v>3.9915966386554622</v>
      </c>
    </row>
    <row r="42" spans="6:10" x14ac:dyDescent="0.25">
      <c r="F42">
        <f t="shared" si="0"/>
        <v>195</v>
      </c>
      <c r="G42">
        <f>IF(F42&lt;'Plug-In Hybrid'!$C$11/_!$B$5*'Plug-In Hybrid'!$C$18/100,0,(F42-'Plug-In Hybrid'!$C$11*'Plug-In Hybrid'!$C$18/100/_!$B$5)*'Plug-In Hybrid'!$H$9/F42)</f>
        <v>4.3175158533223046</v>
      </c>
      <c r="H42" s="13">
        <f>'Plug-In Hybrid'!$H$9</f>
        <v>6.0418279569892475</v>
      </c>
      <c r="I42">
        <f>'Plug-In Hybrid'!$C$10</f>
        <v>1.4</v>
      </c>
      <c r="J42">
        <f>IF('Plug-In Hybrid'!$C$9="Diesel",'Plug-In Hybrid'!$C$28*100/_!$C$3,'Plug-In Hybrid'!$C$28*100/_!$C$2)</f>
        <v>3.9915966386554622</v>
      </c>
    </row>
    <row r="43" spans="6:10" x14ac:dyDescent="0.25">
      <c r="F43">
        <f t="shared" si="0"/>
        <v>200</v>
      </c>
      <c r="G43">
        <f>IF(F43&lt;'Plug-In Hybrid'!$C$11/_!$B$5*'Plug-In Hybrid'!$C$18/100,0,(F43-'Plug-In Hybrid'!$C$11*'Plug-In Hybrid'!$C$18/100/_!$B$5)*'Plug-In Hybrid'!$H$9/F43)</f>
        <v>4.3606236559139777</v>
      </c>
      <c r="H43" s="13">
        <f>'Plug-In Hybrid'!$H$9</f>
        <v>6.0418279569892475</v>
      </c>
      <c r="I43">
        <f>'Plug-In Hybrid'!$C$10</f>
        <v>1.4</v>
      </c>
      <c r="J43">
        <f>IF('Plug-In Hybrid'!$C$9="Diesel",'Plug-In Hybrid'!$C$28*100/_!$C$3,'Plug-In Hybrid'!$C$28*100/_!$C$2)</f>
        <v>3.9915966386554622</v>
      </c>
    </row>
    <row r="44" spans="6:10" x14ac:dyDescent="0.25">
      <c r="F44">
        <f t="shared" si="0"/>
        <v>205</v>
      </c>
      <c r="G44">
        <f>IF(F44&lt;'Plug-In Hybrid'!$C$11/_!$B$5*'Plug-In Hybrid'!$C$18/100,0,(F44-'Plug-In Hybrid'!$C$11*'Plug-In Hybrid'!$C$18/100/_!$B$5)*'Plug-In Hybrid'!$H$9/F44)</f>
        <v>4.4016286388670336</v>
      </c>
      <c r="H44" s="13">
        <f>'Plug-In Hybrid'!$H$9</f>
        <v>6.0418279569892475</v>
      </c>
      <c r="I44">
        <f>'Plug-In Hybrid'!$C$10</f>
        <v>1.4</v>
      </c>
      <c r="J44">
        <f>IF('Plug-In Hybrid'!$C$9="Diesel",'Plug-In Hybrid'!$C$28*100/_!$C$3,'Plug-In Hybrid'!$C$28*100/_!$C$2)</f>
        <v>3.9915966386554622</v>
      </c>
    </row>
    <row r="45" spans="6:10" x14ac:dyDescent="0.25">
      <c r="F45">
        <f t="shared" si="0"/>
        <v>210</v>
      </c>
      <c r="G45">
        <f>IF(F45&lt;'Plug-In Hybrid'!$C$11/_!$B$5*'Plug-In Hybrid'!$C$18/100,0,(F45-'Plug-In Hybrid'!$C$11*'Plug-In Hybrid'!$C$18/100/_!$B$5)*'Plug-In Hybrid'!$H$9/F45)</f>
        <v>4.4406810035842286</v>
      </c>
      <c r="H45" s="13">
        <f>'Plug-In Hybrid'!$H$9</f>
        <v>6.0418279569892475</v>
      </c>
      <c r="I45">
        <f>'Plug-In Hybrid'!$C$10</f>
        <v>1.4</v>
      </c>
      <c r="J45">
        <f>IF('Plug-In Hybrid'!$C$9="Diesel",'Plug-In Hybrid'!$C$28*100/_!$C$3,'Plug-In Hybrid'!$C$28*100/_!$C$2)</f>
        <v>3.9915966386554622</v>
      </c>
    </row>
    <row r="46" spans="6:10" x14ac:dyDescent="0.25">
      <c r="F46">
        <f t="shared" si="0"/>
        <v>215</v>
      </c>
      <c r="G46">
        <f>IF(F46&lt;'Plug-In Hybrid'!$C$11/_!$B$5*'Plug-In Hybrid'!$C$18/100,0,(F46-'Plug-In Hybrid'!$C$11*'Plug-In Hybrid'!$C$18/100/_!$B$5)*'Plug-In Hybrid'!$H$9/F46)</f>
        <v>4.477916979244811</v>
      </c>
      <c r="H46" s="13">
        <f>'Plug-In Hybrid'!$H$9</f>
        <v>6.0418279569892475</v>
      </c>
      <c r="I46">
        <f>'Plug-In Hybrid'!$C$10</f>
        <v>1.4</v>
      </c>
      <c r="J46">
        <f>IF('Plug-In Hybrid'!$C$9="Diesel",'Plug-In Hybrid'!$C$28*100/_!$C$3,'Plug-In Hybrid'!$C$28*100/_!$C$2)</f>
        <v>3.9915966386554622</v>
      </c>
    </row>
    <row r="47" spans="6:10" x14ac:dyDescent="0.25">
      <c r="F47">
        <f t="shared" si="0"/>
        <v>220</v>
      </c>
      <c r="G47">
        <f>IF(F47&lt;'Plug-In Hybrid'!$C$11/_!$B$5*'Plug-In Hybrid'!$C$18/100,0,(F47-'Plug-In Hybrid'!$C$11*'Plug-In Hybrid'!$C$18/100/_!$B$5)*'Plug-In Hybrid'!$H$9/F47)</f>
        <v>4.5134604105571841</v>
      </c>
      <c r="H47" s="13">
        <f>'Plug-In Hybrid'!$H$9</f>
        <v>6.0418279569892475</v>
      </c>
      <c r="I47">
        <f>'Plug-In Hybrid'!$C$10</f>
        <v>1.4</v>
      </c>
      <c r="J47">
        <f>IF('Plug-In Hybrid'!$C$9="Diesel",'Plug-In Hybrid'!$C$28*100/_!$C$3,'Plug-In Hybrid'!$C$28*100/_!$C$2)</f>
        <v>3.9915966386554622</v>
      </c>
    </row>
    <row r="48" spans="6:10" x14ac:dyDescent="0.25">
      <c r="F48">
        <f t="shared" si="0"/>
        <v>225</v>
      </c>
      <c r="G48">
        <f>IF(F48&lt;'Plug-In Hybrid'!$C$11/_!$B$5*'Plug-In Hybrid'!$C$18/100,0,(F48-'Plug-In Hybrid'!$C$11*'Plug-In Hybrid'!$C$18/100/_!$B$5)*'Plug-In Hybrid'!$H$9/F48)</f>
        <v>4.54742413381123</v>
      </c>
      <c r="H48" s="13">
        <f>'Plug-In Hybrid'!$H$9</f>
        <v>6.0418279569892475</v>
      </c>
      <c r="I48">
        <f>'Plug-In Hybrid'!$C$10</f>
        <v>1.4</v>
      </c>
      <c r="J48">
        <f>IF('Plug-In Hybrid'!$C$9="Diesel",'Plug-In Hybrid'!$C$28*100/_!$C$3,'Plug-In Hybrid'!$C$28*100/_!$C$2)</f>
        <v>3.9915966386554622</v>
      </c>
    </row>
    <row r="49" spans="6:10" x14ac:dyDescent="0.25">
      <c r="F49">
        <f t="shared" si="0"/>
        <v>230</v>
      </c>
      <c r="G49">
        <f>IF(F49&lt;'Plug-In Hybrid'!$C$11/_!$B$5*'Plug-In Hybrid'!$C$18/100,0,(F49-'Plug-In Hybrid'!$C$11*'Plug-In Hybrid'!$C$18/100/_!$B$5)*'Plug-In Hybrid'!$H$9/F49)</f>
        <v>4.5799111734455344</v>
      </c>
      <c r="H49" s="13">
        <f>'Plug-In Hybrid'!$H$9</f>
        <v>6.0418279569892475</v>
      </c>
      <c r="I49">
        <f>'Plug-In Hybrid'!$C$10</f>
        <v>1.4</v>
      </c>
      <c r="J49">
        <f>IF('Plug-In Hybrid'!$C$9="Diesel",'Plug-In Hybrid'!$C$28*100/_!$C$3,'Plug-In Hybrid'!$C$28*100/_!$C$2)</f>
        <v>3.9915966386554622</v>
      </c>
    </row>
    <row r="50" spans="6:10" x14ac:dyDescent="0.25">
      <c r="F50">
        <f t="shared" si="0"/>
        <v>235</v>
      </c>
      <c r="G50">
        <f>IF(F50&lt;'Plug-In Hybrid'!$C$11/_!$B$5*'Plug-In Hybrid'!$C$18/100,0,(F50-'Plug-In Hybrid'!$C$11*'Plug-In Hybrid'!$C$18/100/_!$B$5)*'Plug-In Hybrid'!$H$9/F50)</f>
        <v>4.6110157858613583</v>
      </c>
      <c r="H50" s="13">
        <f>'Plug-In Hybrid'!$H$9</f>
        <v>6.0418279569892475</v>
      </c>
      <c r="I50">
        <f>'Plug-In Hybrid'!$C$10</f>
        <v>1.4</v>
      </c>
      <c r="J50">
        <f>IF('Plug-In Hybrid'!$C$9="Diesel",'Plug-In Hybrid'!$C$28*100/_!$C$3,'Plug-In Hybrid'!$C$28*100/_!$C$2)</f>
        <v>3.9915966386554622</v>
      </c>
    </row>
    <row r="51" spans="6:10" x14ac:dyDescent="0.25">
      <c r="F51">
        <f t="shared" si="0"/>
        <v>240</v>
      </c>
      <c r="G51">
        <f>IF(F51&lt;'Plug-In Hybrid'!$C$11/_!$B$5*'Plug-In Hybrid'!$C$18/100,0,(F51-'Plug-In Hybrid'!$C$11*'Plug-In Hybrid'!$C$18/100/_!$B$5)*'Plug-In Hybrid'!$H$9/F51)</f>
        <v>4.6408243727598562</v>
      </c>
      <c r="H51" s="13">
        <f>'Plug-In Hybrid'!$H$9</f>
        <v>6.0418279569892475</v>
      </c>
      <c r="I51">
        <f>'Plug-In Hybrid'!$C$10</f>
        <v>1.4</v>
      </c>
      <c r="J51">
        <f>IF('Plug-In Hybrid'!$C$9="Diesel",'Plug-In Hybrid'!$C$28*100/_!$C$3,'Plug-In Hybrid'!$C$28*100/_!$C$2)</f>
        <v>3.9915966386554622</v>
      </c>
    </row>
    <row r="52" spans="6:10" x14ac:dyDescent="0.25">
      <c r="F52">
        <f t="shared" si="0"/>
        <v>245</v>
      </c>
      <c r="G52">
        <f>IF(F52&lt;'Plug-In Hybrid'!$C$11/_!$B$5*'Plug-In Hybrid'!$C$18/100,0,(F52-'Plug-In Hybrid'!$C$11*'Plug-In Hybrid'!$C$18/100/_!$B$5)*'Plug-In Hybrid'!$H$9/F52)</f>
        <v>4.6694162826420893</v>
      </c>
      <c r="H52" s="13">
        <f>'Plug-In Hybrid'!$H$9</f>
        <v>6.0418279569892475</v>
      </c>
      <c r="I52">
        <f>'Plug-In Hybrid'!$C$10</f>
        <v>1.4</v>
      </c>
      <c r="J52">
        <f>IF('Plug-In Hybrid'!$C$9="Diesel",'Plug-In Hybrid'!$C$28*100/_!$C$3,'Plug-In Hybrid'!$C$28*100/_!$C$2)</f>
        <v>3.9915966386554622</v>
      </c>
    </row>
    <row r="53" spans="6:10" x14ac:dyDescent="0.25">
      <c r="F53">
        <f t="shared" si="0"/>
        <v>250</v>
      </c>
      <c r="G53">
        <f>IF(F53&lt;'Plug-In Hybrid'!$C$11/_!$B$5*'Plug-In Hybrid'!$C$18/100,0,(F53-'Plug-In Hybrid'!$C$11*'Plug-In Hybrid'!$C$18/100/_!$B$5)*'Plug-In Hybrid'!$H$9/F53)</f>
        <v>4.6968645161290317</v>
      </c>
      <c r="H53" s="13">
        <f>'Plug-In Hybrid'!$H$9</f>
        <v>6.0418279569892475</v>
      </c>
      <c r="I53">
        <f>'Plug-In Hybrid'!$C$10</f>
        <v>1.4</v>
      </c>
      <c r="J53">
        <f>IF('Plug-In Hybrid'!$C$9="Diesel",'Plug-In Hybrid'!$C$28*100/_!$C$3,'Plug-In Hybrid'!$C$28*100/_!$C$2)</f>
        <v>3.9915966386554622</v>
      </c>
    </row>
    <row r="54" spans="6:10" x14ac:dyDescent="0.25">
      <c r="F54">
        <f t="shared" si="0"/>
        <v>255</v>
      </c>
      <c r="G54">
        <f>IF(F54&lt;'Plug-In Hybrid'!$C$11/_!$B$5*'Plug-In Hybrid'!$C$18/100,0,(F54-'Plug-In Hybrid'!$C$11*'Plug-In Hybrid'!$C$18/100/_!$B$5)*'Plug-In Hybrid'!$H$9/F54)</f>
        <v>4.7232363483027617</v>
      </c>
      <c r="H54" s="13">
        <f>'Plug-In Hybrid'!$H$9</f>
        <v>6.0418279569892475</v>
      </c>
      <c r="I54">
        <f>'Plug-In Hybrid'!$C$10</f>
        <v>1.4</v>
      </c>
      <c r="J54">
        <f>IF('Plug-In Hybrid'!$C$9="Diesel",'Plug-In Hybrid'!$C$28*100/_!$C$3,'Plug-In Hybrid'!$C$28*100/_!$C$2)</f>
        <v>3.9915966386554622</v>
      </c>
    </row>
    <row r="55" spans="6:10" x14ac:dyDescent="0.25">
      <c r="F55">
        <f t="shared" si="0"/>
        <v>260</v>
      </c>
      <c r="G55">
        <f>IF(F55&lt;'Plug-In Hybrid'!$C$11/_!$B$5*'Plug-In Hybrid'!$C$18/100,0,(F55-'Plug-In Hybrid'!$C$11*'Plug-In Hybrid'!$C$18/100/_!$B$5)*'Plug-In Hybrid'!$H$9/F55)</f>
        <v>4.7485938792390403</v>
      </c>
      <c r="H55" s="13">
        <f>'Plug-In Hybrid'!$H$9</f>
        <v>6.0418279569892475</v>
      </c>
      <c r="I55">
        <f>'Plug-In Hybrid'!$C$10</f>
        <v>1.4</v>
      </c>
      <c r="J55">
        <f>IF('Plug-In Hybrid'!$C$9="Diesel",'Plug-In Hybrid'!$C$28*100/_!$C$3,'Plug-In Hybrid'!$C$28*100/_!$C$2)</f>
        <v>3.9915966386554622</v>
      </c>
    </row>
    <row r="56" spans="6:10" x14ac:dyDescent="0.25">
      <c r="F56">
        <f t="shared" si="0"/>
        <v>265</v>
      </c>
      <c r="G56">
        <f>IF(F56&lt;'Plug-In Hybrid'!$C$11/_!$B$5*'Plug-In Hybrid'!$C$18/100,0,(F56-'Plug-In Hybrid'!$C$11*'Plug-In Hybrid'!$C$18/100/_!$B$5)*'Plug-In Hybrid'!$H$9/F56)</f>
        <v>4.7729945222154591</v>
      </c>
      <c r="H56" s="13">
        <f>'Plug-In Hybrid'!$H$9</f>
        <v>6.0418279569892475</v>
      </c>
      <c r="I56">
        <f>'Plug-In Hybrid'!$C$10</f>
        <v>1.4</v>
      </c>
      <c r="J56">
        <f>IF('Plug-In Hybrid'!$C$9="Diesel",'Plug-In Hybrid'!$C$28*100/_!$C$3,'Plug-In Hybrid'!$C$28*100/_!$C$2)</f>
        <v>3.9915966386554622</v>
      </c>
    </row>
    <row r="57" spans="6:10" x14ac:dyDescent="0.25">
      <c r="F57">
        <f t="shared" si="0"/>
        <v>270</v>
      </c>
      <c r="G57">
        <f>IF(F57&lt;'Plug-In Hybrid'!$C$11/_!$B$5*'Plug-In Hybrid'!$C$18/100,0,(F57-'Plug-In Hybrid'!$C$11*'Plug-In Hybrid'!$C$18/100/_!$B$5)*'Plug-In Hybrid'!$H$9/F57)</f>
        <v>4.7964914376742334</v>
      </c>
      <c r="H57" s="13">
        <f>'Plug-In Hybrid'!$H$9</f>
        <v>6.0418279569892475</v>
      </c>
      <c r="I57">
        <f>'Plug-In Hybrid'!$C$10</f>
        <v>1.4</v>
      </c>
      <c r="J57">
        <f>IF('Plug-In Hybrid'!$C$9="Diesel",'Plug-In Hybrid'!$C$28*100/_!$C$3,'Plug-In Hybrid'!$C$28*100/_!$C$2)</f>
        <v>3.9915966386554622</v>
      </c>
    </row>
    <row r="58" spans="6:10" x14ac:dyDescent="0.25">
      <c r="F58">
        <f t="shared" si="0"/>
        <v>275</v>
      </c>
      <c r="G58">
        <f>IF(F58&lt;'Plug-In Hybrid'!$C$11/_!$B$5*'Plug-In Hybrid'!$C$18/100,0,(F58-'Plug-In Hybrid'!$C$11*'Plug-In Hybrid'!$C$18/100/_!$B$5)*'Plug-In Hybrid'!$H$9/F58)</f>
        <v>4.8191339198435976</v>
      </c>
      <c r="H58" s="13">
        <f>'Plug-In Hybrid'!$H$9</f>
        <v>6.0418279569892475</v>
      </c>
      <c r="I58">
        <f>'Plug-In Hybrid'!$C$10</f>
        <v>1.4</v>
      </c>
      <c r="J58">
        <f>IF('Plug-In Hybrid'!$C$9="Diesel",'Plug-In Hybrid'!$C$28*100/_!$C$3,'Plug-In Hybrid'!$C$28*100/_!$C$2)</f>
        <v>3.9915966386554622</v>
      </c>
    </row>
    <row r="59" spans="6:10" x14ac:dyDescent="0.25">
      <c r="F59">
        <f t="shared" si="0"/>
        <v>280</v>
      </c>
      <c r="G59">
        <f>IF(F59&lt;'Plug-In Hybrid'!$C$11/_!$B$5*'Plug-In Hybrid'!$C$18/100,0,(F59-'Plug-In Hybrid'!$C$11*'Plug-In Hybrid'!$C$18/100/_!$B$5)*'Plug-In Hybrid'!$H$9/F59)</f>
        <v>4.8409677419354837</v>
      </c>
      <c r="H59" s="13">
        <f>'Plug-In Hybrid'!$H$9</f>
        <v>6.0418279569892475</v>
      </c>
      <c r="I59">
        <f>'Plug-In Hybrid'!$C$10</f>
        <v>1.4</v>
      </c>
      <c r="J59">
        <f>IF('Plug-In Hybrid'!$C$9="Diesel",'Plug-In Hybrid'!$C$28*100/_!$C$3,'Plug-In Hybrid'!$C$28*100/_!$C$2)</f>
        <v>3.9915966386554622</v>
      </c>
    </row>
    <row r="60" spans="6:10" x14ac:dyDescent="0.25">
      <c r="F60">
        <f t="shared" si="0"/>
        <v>285</v>
      </c>
      <c r="G60">
        <f>IF(F60&lt;'Plug-In Hybrid'!$C$11/_!$B$5*'Plug-In Hybrid'!$C$18/100,0,(F60-'Plug-In Hybrid'!$C$11*'Plug-In Hybrid'!$C$18/100/_!$B$5)*'Plug-In Hybrid'!$H$9/F60)</f>
        <v>4.8620354650066018</v>
      </c>
      <c r="H60" s="13">
        <f>'Plug-In Hybrid'!$H$9</f>
        <v>6.0418279569892475</v>
      </c>
      <c r="I60">
        <f>'Plug-In Hybrid'!$C$10</f>
        <v>1.4</v>
      </c>
      <c r="J60">
        <f>IF('Plug-In Hybrid'!$C$9="Diesel",'Plug-In Hybrid'!$C$28*100/_!$C$3,'Plug-In Hybrid'!$C$28*100/_!$C$2)</f>
        <v>3.9915966386554622</v>
      </c>
    </row>
    <row r="61" spans="6:10" x14ac:dyDescent="0.25">
      <c r="F61">
        <f t="shared" si="0"/>
        <v>290</v>
      </c>
      <c r="G61">
        <f>IF(F61&lt;'Plug-In Hybrid'!$C$11/_!$B$5*'Plug-In Hybrid'!$C$18/100,0,(F61-'Plug-In Hybrid'!$C$11*'Plug-In Hybrid'!$C$18/100/_!$B$5)*'Plug-In Hybrid'!$H$9/F61)</f>
        <v>4.8823767148683714</v>
      </c>
      <c r="H61" s="13">
        <f>'Plug-In Hybrid'!$H$9</f>
        <v>6.0418279569892475</v>
      </c>
      <c r="I61">
        <f>'Plug-In Hybrid'!$C$10</f>
        <v>1.4</v>
      </c>
      <c r="J61">
        <f>IF('Plug-In Hybrid'!$C$9="Diesel",'Plug-In Hybrid'!$C$28*100/_!$C$3,'Plug-In Hybrid'!$C$28*100/_!$C$2)</f>
        <v>3.9915966386554622</v>
      </c>
    </row>
    <row r="62" spans="6:10" x14ac:dyDescent="0.25">
      <c r="F62">
        <f t="shared" si="0"/>
        <v>295</v>
      </c>
      <c r="G62">
        <f>IF(F62&lt;'Plug-In Hybrid'!$C$11/_!$B$5*'Plug-In Hybrid'!$C$18/100,0,(F62-'Plug-In Hybrid'!$C$11*'Plug-In Hybrid'!$C$18/100/_!$B$5)*'Plug-In Hybrid'!$H$9/F62)</f>
        <v>4.9020284308365225</v>
      </c>
      <c r="H62" s="13">
        <f>'Plug-In Hybrid'!$H$9</f>
        <v>6.0418279569892475</v>
      </c>
      <c r="I62">
        <f>'Plug-In Hybrid'!$C$10</f>
        <v>1.4</v>
      </c>
      <c r="J62">
        <f>IF('Plug-In Hybrid'!$C$9="Diesel",'Plug-In Hybrid'!$C$28*100/_!$C$3,'Plug-In Hybrid'!$C$28*100/_!$C$2)</f>
        <v>3.9915966386554622</v>
      </c>
    </row>
    <row r="63" spans="6:10" x14ac:dyDescent="0.25">
      <c r="F63">
        <f t="shared" si="0"/>
        <v>300</v>
      </c>
      <c r="G63">
        <f>IF(F63&lt;'Plug-In Hybrid'!$C$11/_!$B$5*'Plug-In Hybrid'!$C$18/100,0,(F63-'Plug-In Hybrid'!$C$11*'Plug-In Hybrid'!$C$18/100/_!$B$5)*'Plug-In Hybrid'!$H$9/F63)</f>
        <v>4.9210250896057346</v>
      </c>
      <c r="H63" s="13">
        <f>'Plug-In Hybrid'!$H$9</f>
        <v>6.0418279569892475</v>
      </c>
      <c r="I63">
        <f>'Plug-In Hybrid'!$C$10</f>
        <v>1.4</v>
      </c>
      <c r="J63">
        <f>IF('Plug-In Hybrid'!$C$9="Diesel",'Plug-In Hybrid'!$C$28*100/_!$C$3,'Plug-In Hybrid'!$C$28*100/_!$C$2)</f>
        <v>3.9915966386554622</v>
      </c>
    </row>
    <row r="64" spans="6:10" x14ac:dyDescent="0.25">
      <c r="F64">
        <f t="shared" si="0"/>
        <v>305</v>
      </c>
      <c r="G64">
        <f>IF(F64&lt;'Plug-In Hybrid'!$C$11/_!$B$5*'Plug-In Hybrid'!$C$18/100,0,(F64-'Plug-In Hybrid'!$C$11*'Plug-In Hybrid'!$C$18/100/_!$B$5)*'Plug-In Hybrid'!$H$9/F64)</f>
        <v>4.9393989071038247</v>
      </c>
      <c r="H64" s="13">
        <f>'Plug-In Hybrid'!$H$9</f>
        <v>6.0418279569892475</v>
      </c>
      <c r="I64">
        <f>'Plug-In Hybrid'!$C$10</f>
        <v>1.4</v>
      </c>
      <c r="J64">
        <f>IF('Plug-In Hybrid'!$C$9="Diesel",'Plug-In Hybrid'!$C$28*100/_!$C$3,'Plug-In Hybrid'!$C$28*100/_!$C$2)</f>
        <v>3.9915966386554622</v>
      </c>
    </row>
    <row r="65" spans="6:10" x14ac:dyDescent="0.25">
      <c r="F65">
        <f t="shared" si="0"/>
        <v>310</v>
      </c>
      <c r="G65">
        <f>IF(F65&lt;'Plug-In Hybrid'!$C$11/_!$B$5*'Plug-In Hybrid'!$C$18/100,0,(F65-'Plug-In Hybrid'!$C$11*'Plug-In Hybrid'!$C$18/100/_!$B$5)*'Plug-In Hybrid'!$H$9/F65)</f>
        <v>4.9571800208116548</v>
      </c>
      <c r="H65" s="13">
        <f>'Plug-In Hybrid'!$H$9</f>
        <v>6.0418279569892475</v>
      </c>
      <c r="I65">
        <f>'Plug-In Hybrid'!$C$10</f>
        <v>1.4</v>
      </c>
      <c r="J65">
        <f>IF('Plug-In Hybrid'!$C$9="Diesel",'Plug-In Hybrid'!$C$28*100/_!$C$3,'Plug-In Hybrid'!$C$28*100/_!$C$2)</f>
        <v>3.9915966386554622</v>
      </c>
    </row>
    <row r="66" spans="6:10" x14ac:dyDescent="0.25">
      <c r="F66">
        <f t="shared" si="0"/>
        <v>315</v>
      </c>
      <c r="G66">
        <f>IF(F66&lt;'Plug-In Hybrid'!$C$11/_!$B$5*'Plug-In Hybrid'!$C$18/100,0,(F66-'Plug-In Hybrid'!$C$11*'Plug-In Hybrid'!$C$18/100/_!$B$5)*'Plug-In Hybrid'!$H$9/F66)</f>
        <v>4.9743966547192349</v>
      </c>
      <c r="H66" s="13">
        <f>'Plug-In Hybrid'!$H$9</f>
        <v>6.0418279569892475</v>
      </c>
      <c r="I66">
        <f>'Plug-In Hybrid'!$C$10</f>
        <v>1.4</v>
      </c>
      <c r="J66">
        <f>IF('Plug-In Hybrid'!$C$9="Diesel",'Plug-In Hybrid'!$C$28*100/_!$C$3,'Plug-In Hybrid'!$C$28*100/_!$C$2)</f>
        <v>3.9915966386554622</v>
      </c>
    </row>
    <row r="67" spans="6:10" x14ac:dyDescent="0.25">
      <c r="F67">
        <f t="shared" si="0"/>
        <v>320</v>
      </c>
      <c r="G67">
        <f>IF(F67&lt;'Plug-In Hybrid'!$C$11/_!$B$5*'Plug-In Hybrid'!$C$18/100,0,(F67-'Plug-In Hybrid'!$C$11*'Plug-In Hybrid'!$C$18/100/_!$B$5)*'Plug-In Hybrid'!$H$9/F67)</f>
        <v>4.9910752688172035</v>
      </c>
      <c r="H67" s="13">
        <f>'Plug-In Hybrid'!$H$9</f>
        <v>6.0418279569892475</v>
      </c>
      <c r="I67">
        <f>'Plug-In Hybrid'!$C$10</f>
        <v>1.4</v>
      </c>
      <c r="J67">
        <f>IF('Plug-In Hybrid'!$C$9="Diesel",'Plug-In Hybrid'!$C$28*100/_!$C$3,'Plug-In Hybrid'!$C$28*100/_!$C$2)</f>
        <v>3.9915966386554622</v>
      </c>
    </row>
    <row r="68" spans="6:10" x14ac:dyDescent="0.25">
      <c r="F68">
        <f t="shared" si="0"/>
        <v>325</v>
      </c>
      <c r="G68">
        <f>IF(F68&lt;'Plug-In Hybrid'!$C$11/_!$B$5*'Plug-In Hybrid'!$C$18/100,0,(F68-'Plug-In Hybrid'!$C$11*'Plug-In Hybrid'!$C$18/100/_!$B$5)*'Plug-In Hybrid'!$H$9/F68)</f>
        <v>5.0072406947890817</v>
      </c>
      <c r="H68" s="13">
        <f>'Plug-In Hybrid'!$H$9</f>
        <v>6.0418279569892475</v>
      </c>
      <c r="I68">
        <f>'Plug-In Hybrid'!$C$10</f>
        <v>1.4</v>
      </c>
      <c r="J68">
        <f>IF('Plug-In Hybrid'!$C$9="Diesel",'Plug-In Hybrid'!$C$28*100/_!$C$3,'Plug-In Hybrid'!$C$28*100/_!$C$2)</f>
        <v>3.9915966386554622</v>
      </c>
    </row>
    <row r="69" spans="6:10" x14ac:dyDescent="0.25">
      <c r="F69">
        <f t="shared" si="0"/>
        <v>330</v>
      </c>
      <c r="G69">
        <f>IF(F69&lt;'Plug-In Hybrid'!$C$11/_!$B$5*'Plug-In Hybrid'!$C$18/100,0,(F69-'Plug-In Hybrid'!$C$11*'Plug-In Hybrid'!$C$18/100/_!$B$5)*'Plug-In Hybrid'!$H$9/F69)</f>
        <v>5.0229162593678724</v>
      </c>
      <c r="H69" s="13">
        <f>'Plug-In Hybrid'!$H$9</f>
        <v>6.0418279569892475</v>
      </c>
      <c r="I69">
        <f>'Plug-In Hybrid'!$C$10</f>
        <v>1.4</v>
      </c>
      <c r="J69">
        <f>IF('Plug-In Hybrid'!$C$9="Diesel",'Plug-In Hybrid'!$C$28*100/_!$C$3,'Plug-In Hybrid'!$C$28*100/_!$C$2)</f>
        <v>3.9915966386554622</v>
      </c>
    </row>
    <row r="70" spans="6:10" x14ac:dyDescent="0.25">
      <c r="F70">
        <f t="shared" ref="F70:F133" si="1">F69+5</f>
        <v>335</v>
      </c>
      <c r="G70">
        <f>IF(F70&lt;'Plug-In Hybrid'!$C$11/_!$B$5*'Plug-In Hybrid'!$C$18/100,0,(F70-'Plug-In Hybrid'!$C$11*'Plug-In Hybrid'!$C$18/100/_!$B$5)*'Plug-In Hybrid'!$H$9/F70)</f>
        <v>5.0381238966458035</v>
      </c>
      <c r="H70" s="13">
        <f>'Plug-In Hybrid'!$H$9</f>
        <v>6.0418279569892475</v>
      </c>
      <c r="I70">
        <f>'Plug-In Hybrid'!$C$10</f>
        <v>1.4</v>
      </c>
      <c r="J70">
        <f>IF('Plug-In Hybrid'!$C$9="Diesel",'Plug-In Hybrid'!$C$28*100/_!$C$3,'Plug-In Hybrid'!$C$28*100/_!$C$2)</f>
        <v>3.9915966386554622</v>
      </c>
    </row>
    <row r="71" spans="6:10" x14ac:dyDescent="0.25">
      <c r="F71">
        <f t="shared" si="1"/>
        <v>340</v>
      </c>
      <c r="G71">
        <f>IF(F71&lt;'Plug-In Hybrid'!$C$11/_!$B$5*'Plug-In Hybrid'!$C$18/100,0,(F71-'Plug-In Hybrid'!$C$11*'Plug-In Hybrid'!$C$18/100/_!$B$5)*'Plug-In Hybrid'!$H$9/F71)</f>
        <v>5.0528842504743832</v>
      </c>
      <c r="H71" s="13">
        <f>'Plug-In Hybrid'!$H$9</f>
        <v>6.0418279569892475</v>
      </c>
      <c r="I71">
        <f>'Plug-In Hybrid'!$C$10</f>
        <v>1.4</v>
      </c>
      <c r="J71">
        <f>IF('Plug-In Hybrid'!$C$9="Diesel",'Plug-In Hybrid'!$C$28*100/_!$C$3,'Plug-In Hybrid'!$C$28*100/_!$C$2)</f>
        <v>3.9915966386554622</v>
      </c>
    </row>
    <row r="72" spans="6:10" x14ac:dyDescent="0.25">
      <c r="F72">
        <f t="shared" si="1"/>
        <v>345</v>
      </c>
      <c r="G72">
        <f>IF(F72&lt;'Plug-In Hybrid'!$C$11/_!$B$5*'Plug-In Hybrid'!$C$18/100,0,(F72-'Plug-In Hybrid'!$C$11*'Plug-In Hybrid'!$C$18/100/_!$B$5)*'Plug-In Hybrid'!$H$9/F72)</f>
        <v>5.0672167679601055</v>
      </c>
      <c r="H72" s="13">
        <f>'Plug-In Hybrid'!$H$9</f>
        <v>6.0418279569892475</v>
      </c>
      <c r="I72">
        <f>'Plug-In Hybrid'!$C$10</f>
        <v>1.4</v>
      </c>
      <c r="J72">
        <f>IF('Plug-In Hybrid'!$C$9="Diesel",'Plug-In Hybrid'!$C$28*100/_!$C$3,'Plug-In Hybrid'!$C$28*100/_!$C$2)</f>
        <v>3.9915966386554622</v>
      </c>
    </row>
    <row r="73" spans="6:10" x14ac:dyDescent="0.25">
      <c r="F73">
        <f t="shared" si="1"/>
        <v>350</v>
      </c>
      <c r="G73">
        <f>IF(F73&lt;'Plug-In Hybrid'!$C$11/_!$B$5*'Plug-In Hybrid'!$C$18/100,0,(F73-'Plug-In Hybrid'!$C$11*'Plug-In Hybrid'!$C$18/100/_!$B$5)*'Plug-In Hybrid'!$H$9/F73)</f>
        <v>5.0811397849462363</v>
      </c>
      <c r="H73" s="13">
        <f>'Plug-In Hybrid'!$H$9</f>
        <v>6.0418279569892475</v>
      </c>
      <c r="I73">
        <f>'Plug-In Hybrid'!$C$10</f>
        <v>1.4</v>
      </c>
      <c r="J73">
        <f>IF('Plug-In Hybrid'!$C$9="Diesel",'Plug-In Hybrid'!$C$28*100/_!$C$3,'Plug-In Hybrid'!$C$28*100/_!$C$2)</f>
        <v>3.9915966386554622</v>
      </c>
    </row>
    <row r="74" spans="6:10" x14ac:dyDescent="0.25">
      <c r="F74">
        <f t="shared" si="1"/>
        <v>355</v>
      </c>
      <c r="G74">
        <f>IF(F74&lt;'Plug-In Hybrid'!$C$11/_!$B$5*'Plug-In Hybrid'!$C$18/100,0,(F74-'Plug-In Hybrid'!$C$11*'Plug-In Hybrid'!$C$18/100/_!$B$5)*'Plug-In Hybrid'!$H$9/F74)</f>
        <v>5.0946706042707861</v>
      </c>
      <c r="H74" s="13">
        <f>'Plug-In Hybrid'!$H$9</f>
        <v>6.0418279569892475</v>
      </c>
      <c r="I74">
        <f>'Plug-In Hybrid'!$C$10</f>
        <v>1.4</v>
      </c>
      <c r="J74">
        <f>IF('Plug-In Hybrid'!$C$9="Diesel",'Plug-In Hybrid'!$C$28*100/_!$C$3,'Plug-In Hybrid'!$C$28*100/_!$C$2)</f>
        <v>3.9915966386554622</v>
      </c>
    </row>
    <row r="75" spans="6:10" x14ac:dyDescent="0.25">
      <c r="F75">
        <f t="shared" si="1"/>
        <v>360</v>
      </c>
      <c r="G75">
        <f>IF(F75&lt;'Plug-In Hybrid'!$C$11/_!$B$5*'Plug-In Hybrid'!$C$18/100,0,(F75-'Plug-In Hybrid'!$C$11*'Plug-In Hybrid'!$C$18/100/_!$B$5)*'Plug-In Hybrid'!$H$9/F75)</f>
        <v>5.1078255675029869</v>
      </c>
      <c r="H75" s="13">
        <f>'Plug-In Hybrid'!$H$9</f>
        <v>6.0418279569892475</v>
      </c>
      <c r="I75">
        <f>'Plug-In Hybrid'!$C$10</f>
        <v>1.4</v>
      </c>
      <c r="J75">
        <f>IF('Plug-In Hybrid'!$C$9="Diesel",'Plug-In Hybrid'!$C$28*100/_!$C$3,'Plug-In Hybrid'!$C$28*100/_!$C$2)</f>
        <v>3.9915966386554622</v>
      </c>
    </row>
    <row r="76" spans="6:10" x14ac:dyDescent="0.25">
      <c r="F76">
        <f t="shared" si="1"/>
        <v>365</v>
      </c>
      <c r="G76">
        <f>IF(F76&lt;'Plug-In Hybrid'!$C$11/_!$B$5*'Plug-In Hybrid'!$C$18/100,0,(F76-'Plug-In Hybrid'!$C$11*'Plug-In Hybrid'!$C$18/100/_!$B$5)*'Plug-In Hybrid'!$H$9/F76)</f>
        <v>5.1206201207836202</v>
      </c>
      <c r="H76" s="13">
        <f>'Plug-In Hybrid'!$H$9</f>
        <v>6.0418279569892475</v>
      </c>
      <c r="I76">
        <f>'Plug-In Hybrid'!$C$10</f>
        <v>1.4</v>
      </c>
      <c r="J76">
        <f>IF('Plug-In Hybrid'!$C$9="Diesel",'Plug-In Hybrid'!$C$28*100/_!$C$3,'Plug-In Hybrid'!$C$28*100/_!$C$2)</f>
        <v>3.9915966386554622</v>
      </c>
    </row>
    <row r="77" spans="6:10" x14ac:dyDescent="0.25">
      <c r="F77">
        <f t="shared" si="1"/>
        <v>370</v>
      </c>
      <c r="G77">
        <f>IF(F77&lt;'Plug-In Hybrid'!$C$11/_!$B$5*'Plug-In Hybrid'!$C$18/100,0,(F77-'Plug-In Hybrid'!$C$11*'Plug-In Hybrid'!$C$18/100/_!$B$5)*'Plug-In Hybrid'!$H$9/F77)</f>
        <v>5.1330688753269396</v>
      </c>
      <c r="H77" s="13">
        <f>'Plug-In Hybrid'!$H$9</f>
        <v>6.0418279569892475</v>
      </c>
      <c r="I77">
        <f>'Plug-In Hybrid'!$C$10</f>
        <v>1.4</v>
      </c>
      <c r="J77">
        <f>IF('Plug-In Hybrid'!$C$9="Diesel",'Plug-In Hybrid'!$C$28*100/_!$C$3,'Plug-In Hybrid'!$C$28*100/_!$C$2)</f>
        <v>3.9915966386554622</v>
      </c>
    </row>
    <row r="78" spans="6:10" x14ac:dyDescent="0.25">
      <c r="F78">
        <f t="shared" si="1"/>
        <v>375</v>
      </c>
      <c r="G78">
        <f>IF(F78&lt;'Plug-In Hybrid'!$C$11/_!$B$5*'Plug-In Hybrid'!$C$18/100,0,(F78-'Plug-In Hybrid'!$C$11*'Plug-In Hybrid'!$C$18/100/_!$B$5)*'Plug-In Hybrid'!$H$9/F78)</f>
        <v>5.1451856630824366</v>
      </c>
      <c r="H78" s="13">
        <f>'Plug-In Hybrid'!$H$9</f>
        <v>6.0418279569892475</v>
      </c>
      <c r="I78">
        <f>'Plug-In Hybrid'!$C$10</f>
        <v>1.4</v>
      </c>
      <c r="J78">
        <f>IF('Plug-In Hybrid'!$C$9="Diesel",'Plug-In Hybrid'!$C$28*100/_!$C$3,'Plug-In Hybrid'!$C$28*100/_!$C$2)</f>
        <v>3.9915966386554622</v>
      </c>
    </row>
    <row r="79" spans="6:10" x14ac:dyDescent="0.25">
      <c r="F79">
        <f t="shared" si="1"/>
        <v>380</v>
      </c>
      <c r="G79">
        <f>IF(F79&lt;'Plug-In Hybrid'!$C$11/_!$B$5*'Plug-In Hybrid'!$C$18/100,0,(F79-'Plug-In Hybrid'!$C$11*'Plug-In Hybrid'!$C$18/100/_!$B$5)*'Plug-In Hybrid'!$H$9/F79)</f>
        <v>5.1569835880022632</v>
      </c>
      <c r="H79" s="13">
        <f>'Plug-In Hybrid'!$H$9</f>
        <v>6.0418279569892475</v>
      </c>
      <c r="I79">
        <f>'Plug-In Hybrid'!$C$10</f>
        <v>1.4</v>
      </c>
      <c r="J79">
        <f>IF('Plug-In Hybrid'!$C$9="Diesel",'Plug-In Hybrid'!$C$28*100/_!$C$3,'Plug-In Hybrid'!$C$28*100/_!$C$2)</f>
        <v>3.9915966386554622</v>
      </c>
    </row>
    <row r="80" spans="6:10" x14ac:dyDescent="0.25">
      <c r="F80">
        <f t="shared" si="1"/>
        <v>385</v>
      </c>
      <c r="G80">
        <f>IF(F80&lt;'Plug-In Hybrid'!$C$11/_!$B$5*'Plug-In Hybrid'!$C$18/100,0,(F80-'Plug-In Hybrid'!$C$11*'Plug-In Hybrid'!$C$18/100/_!$B$5)*'Plug-In Hybrid'!$H$9/F80)</f>
        <v>5.1684750733137825</v>
      </c>
      <c r="H80" s="13">
        <f>'Plug-In Hybrid'!$H$9</f>
        <v>6.0418279569892475</v>
      </c>
      <c r="I80">
        <f>'Plug-In Hybrid'!$C$10</f>
        <v>1.4</v>
      </c>
      <c r="J80">
        <f>IF('Plug-In Hybrid'!$C$9="Diesel",'Plug-In Hybrid'!$C$28*100/_!$C$3,'Plug-In Hybrid'!$C$28*100/_!$C$2)</f>
        <v>3.9915966386554622</v>
      </c>
    </row>
    <row r="81" spans="6:10" x14ac:dyDescent="0.25">
      <c r="F81">
        <f t="shared" si="1"/>
        <v>390</v>
      </c>
      <c r="G81">
        <f>IF(F81&lt;'Plug-In Hybrid'!$C$11/_!$B$5*'Plug-In Hybrid'!$C$18/100,0,(F81-'Plug-In Hybrid'!$C$11*'Plug-In Hybrid'!$C$18/100/_!$B$5)*'Plug-In Hybrid'!$H$9/F81)</f>
        <v>5.179671905155776</v>
      </c>
      <c r="H81" s="13">
        <f>'Plug-In Hybrid'!$H$9</f>
        <v>6.0418279569892475</v>
      </c>
      <c r="I81">
        <f>'Plug-In Hybrid'!$C$10</f>
        <v>1.4</v>
      </c>
      <c r="J81">
        <f>IF('Plug-In Hybrid'!$C$9="Diesel",'Plug-In Hybrid'!$C$28*100/_!$C$3,'Plug-In Hybrid'!$C$28*100/_!$C$2)</f>
        <v>3.9915966386554622</v>
      </c>
    </row>
    <row r="82" spans="6:10" x14ac:dyDescent="0.25">
      <c r="F82">
        <f t="shared" si="1"/>
        <v>395</v>
      </c>
      <c r="G82">
        <f>IF(F82&lt;'Plug-In Hybrid'!$C$11/_!$B$5*'Plug-In Hybrid'!$C$18/100,0,(F82-'Plug-In Hybrid'!$C$11*'Plug-In Hybrid'!$C$18/100/_!$B$5)*'Plug-In Hybrid'!$H$9/F82)</f>
        <v>5.1905852729005035</v>
      </c>
      <c r="H82" s="13">
        <f>'Plug-In Hybrid'!$H$9</f>
        <v>6.0418279569892475</v>
      </c>
      <c r="I82">
        <f>'Plug-In Hybrid'!$C$10</f>
        <v>1.4</v>
      </c>
      <c r="J82">
        <f>IF('Plug-In Hybrid'!$C$9="Diesel",'Plug-In Hybrid'!$C$28*100/_!$C$3,'Plug-In Hybrid'!$C$28*100/_!$C$2)</f>
        <v>3.9915966386554622</v>
      </c>
    </row>
    <row r="83" spans="6:10" x14ac:dyDescent="0.25">
      <c r="F83">
        <f t="shared" si="1"/>
        <v>400</v>
      </c>
      <c r="G83">
        <f>IF(F83&lt;'Plug-In Hybrid'!$C$11/_!$B$5*'Plug-In Hybrid'!$C$18/100,0,(F83-'Plug-In Hybrid'!$C$11*'Plug-In Hybrid'!$C$18/100/_!$B$5)*'Plug-In Hybrid'!$H$9/F83)</f>
        <v>5.201225806451613</v>
      </c>
      <c r="H83" s="13">
        <f>'Plug-In Hybrid'!$H$9</f>
        <v>6.0418279569892475</v>
      </c>
      <c r="I83">
        <f>'Plug-In Hybrid'!$C$10</f>
        <v>1.4</v>
      </c>
      <c r="J83">
        <f>IF('Plug-In Hybrid'!$C$9="Diesel",'Plug-In Hybrid'!$C$28*100/_!$C$3,'Plug-In Hybrid'!$C$28*100/_!$C$2)</f>
        <v>3.9915966386554622</v>
      </c>
    </row>
    <row r="84" spans="6:10" x14ac:dyDescent="0.25">
      <c r="F84">
        <f t="shared" si="1"/>
        <v>405</v>
      </c>
      <c r="G84">
        <f>IF(F84&lt;'Plug-In Hybrid'!$C$11/_!$B$5*'Plug-In Hybrid'!$C$18/100,0,(F84-'Plug-In Hybrid'!$C$11*'Plug-In Hybrid'!$C$18/100/_!$B$5)*'Plug-In Hybrid'!$H$9/F84)</f>
        <v>5.2116036107792381</v>
      </c>
      <c r="H84" s="13">
        <f>'Plug-In Hybrid'!$H$9</f>
        <v>6.0418279569892475</v>
      </c>
      <c r="I84">
        <f>'Plug-In Hybrid'!$C$10</f>
        <v>1.4</v>
      </c>
      <c r="J84">
        <f>IF('Plug-In Hybrid'!$C$9="Diesel",'Plug-In Hybrid'!$C$28*100/_!$C$3,'Plug-In Hybrid'!$C$28*100/_!$C$2)</f>
        <v>3.9915966386554622</v>
      </c>
    </row>
    <row r="85" spans="6:10" x14ac:dyDescent="0.25">
      <c r="F85">
        <f t="shared" si="1"/>
        <v>410</v>
      </c>
      <c r="G85">
        <f>IF(F85&lt;'Plug-In Hybrid'!$C$11/_!$B$5*'Plug-In Hybrid'!$C$18/100,0,(F85-'Plug-In Hybrid'!$C$11*'Plug-In Hybrid'!$C$18/100/_!$B$5)*'Plug-In Hybrid'!$H$9/F85)</f>
        <v>5.2217282979281405</v>
      </c>
      <c r="H85" s="13">
        <f>'Plug-In Hybrid'!$H$9</f>
        <v>6.0418279569892475</v>
      </c>
      <c r="I85">
        <f>'Plug-In Hybrid'!$C$10</f>
        <v>1.4</v>
      </c>
      <c r="J85">
        <f>IF('Plug-In Hybrid'!$C$9="Diesel",'Plug-In Hybrid'!$C$28*100/_!$C$3,'Plug-In Hybrid'!$C$28*100/_!$C$2)</f>
        <v>3.9915966386554622</v>
      </c>
    </row>
    <row r="86" spans="6:10" x14ac:dyDescent="0.25">
      <c r="F86">
        <f t="shared" si="1"/>
        <v>415</v>
      </c>
      <c r="G86">
        <f>IF(F86&lt;'Plug-In Hybrid'!$C$11/_!$B$5*'Plug-In Hybrid'!$C$18/100,0,(F86-'Plug-In Hybrid'!$C$11*'Plug-In Hybrid'!$C$18/100/_!$B$5)*'Plug-In Hybrid'!$H$9/F86)</f>
        <v>5.2316090167120093</v>
      </c>
      <c r="H86" s="13">
        <f>'Plug-In Hybrid'!$H$9</f>
        <v>6.0418279569892475</v>
      </c>
      <c r="I86">
        <f>'Plug-In Hybrid'!$C$10</f>
        <v>1.4</v>
      </c>
      <c r="J86">
        <f>IF('Plug-In Hybrid'!$C$9="Diesel",'Plug-In Hybrid'!$C$28*100/_!$C$3,'Plug-In Hybrid'!$C$28*100/_!$C$2)</f>
        <v>3.9915966386554622</v>
      </c>
    </row>
    <row r="87" spans="6:10" x14ac:dyDescent="0.25">
      <c r="F87">
        <f t="shared" si="1"/>
        <v>420</v>
      </c>
      <c r="G87">
        <f>IF(F87&lt;'Plug-In Hybrid'!$C$11/_!$B$5*'Plug-In Hybrid'!$C$18/100,0,(F87-'Plug-In Hybrid'!$C$11*'Plug-In Hybrid'!$C$18/100/_!$B$5)*'Plug-In Hybrid'!$H$9/F87)</f>
        <v>5.2412544802867389</v>
      </c>
      <c r="H87" s="13">
        <f>'Plug-In Hybrid'!$H$9</f>
        <v>6.0418279569892475</v>
      </c>
      <c r="I87">
        <f>'Plug-In Hybrid'!$C$10</f>
        <v>1.4</v>
      </c>
      <c r="J87">
        <f>IF('Plug-In Hybrid'!$C$9="Diesel",'Plug-In Hybrid'!$C$28*100/_!$C$3,'Plug-In Hybrid'!$C$28*100/_!$C$2)</f>
        <v>3.9915966386554622</v>
      </c>
    </row>
    <row r="88" spans="6:10" x14ac:dyDescent="0.25">
      <c r="F88">
        <f t="shared" si="1"/>
        <v>425</v>
      </c>
      <c r="G88">
        <f>IF(F88&lt;'Plug-In Hybrid'!$C$11/_!$B$5*'Plug-In Hybrid'!$C$18/100,0,(F88-'Plug-In Hybrid'!$C$11*'Plug-In Hybrid'!$C$18/100/_!$B$5)*'Plug-In Hybrid'!$H$9/F88)</f>
        <v>5.2506729917773551</v>
      </c>
      <c r="H88" s="13">
        <f>'Plug-In Hybrid'!$H$9</f>
        <v>6.0418279569892475</v>
      </c>
      <c r="I88">
        <f>'Plug-In Hybrid'!$C$10</f>
        <v>1.4</v>
      </c>
      <c r="J88">
        <f>IF('Plug-In Hybrid'!$C$9="Diesel",'Plug-In Hybrid'!$C$28*100/_!$C$3,'Plug-In Hybrid'!$C$28*100/_!$C$2)</f>
        <v>3.9915966386554622</v>
      </c>
    </row>
    <row r="89" spans="6:10" x14ac:dyDescent="0.25">
      <c r="F89">
        <f t="shared" si="1"/>
        <v>430</v>
      </c>
      <c r="G89">
        <f>IF(F89&lt;'Plug-In Hybrid'!$C$11/_!$B$5*'Plug-In Hybrid'!$C$18/100,0,(F89-'Plug-In Hybrid'!$C$11*'Plug-In Hybrid'!$C$18/100/_!$B$5)*'Plug-In Hybrid'!$H$9/F89)</f>
        <v>5.2598724681170284</v>
      </c>
      <c r="H89" s="13">
        <f>'Plug-In Hybrid'!$H$9</f>
        <v>6.0418279569892475</v>
      </c>
      <c r="I89">
        <f>'Plug-In Hybrid'!$C$10</f>
        <v>1.4</v>
      </c>
      <c r="J89">
        <f>IF('Plug-In Hybrid'!$C$9="Diesel",'Plug-In Hybrid'!$C$28*100/_!$C$3,'Plug-In Hybrid'!$C$28*100/_!$C$2)</f>
        <v>3.9915966386554622</v>
      </c>
    </row>
    <row r="90" spans="6:10" x14ac:dyDescent="0.25">
      <c r="F90">
        <f t="shared" si="1"/>
        <v>435</v>
      </c>
      <c r="G90">
        <f>IF(F90&lt;'Plug-In Hybrid'!$C$11/_!$B$5*'Plug-In Hybrid'!$C$18/100,0,(F90-'Plug-In Hybrid'!$C$11*'Plug-In Hybrid'!$C$18/100/_!$B$5)*'Plug-In Hybrid'!$H$9/F90)</f>
        <v>5.2688604622419968</v>
      </c>
      <c r="H90" s="13">
        <f>'Plug-In Hybrid'!$H$9</f>
        <v>6.0418279569892475</v>
      </c>
      <c r="I90">
        <f>'Plug-In Hybrid'!$C$10</f>
        <v>1.4</v>
      </c>
      <c r="J90">
        <f>IF('Plug-In Hybrid'!$C$9="Diesel",'Plug-In Hybrid'!$C$28*100/_!$C$3,'Plug-In Hybrid'!$C$28*100/_!$C$2)</f>
        <v>3.9915966386554622</v>
      </c>
    </row>
    <row r="91" spans="6:10" x14ac:dyDescent="0.25">
      <c r="F91">
        <f t="shared" si="1"/>
        <v>440</v>
      </c>
      <c r="G91">
        <f>IF(F91&lt;'Plug-In Hybrid'!$C$11/_!$B$5*'Plug-In Hybrid'!$C$18/100,0,(F91-'Plug-In Hybrid'!$C$11*'Plug-In Hybrid'!$C$18/100/_!$B$5)*'Plug-In Hybrid'!$H$9/F91)</f>
        <v>5.2776441837732158</v>
      </c>
      <c r="H91" s="13">
        <f>'Plug-In Hybrid'!$H$9</f>
        <v>6.0418279569892475</v>
      </c>
      <c r="I91">
        <f>'Plug-In Hybrid'!$C$10</f>
        <v>1.4</v>
      </c>
      <c r="J91">
        <f>IF('Plug-In Hybrid'!$C$9="Diesel",'Plug-In Hybrid'!$C$28*100/_!$C$3,'Plug-In Hybrid'!$C$28*100/_!$C$2)</f>
        <v>3.9915966386554622</v>
      </c>
    </row>
    <row r="92" spans="6:10" x14ac:dyDescent="0.25">
      <c r="F92">
        <f t="shared" si="1"/>
        <v>445</v>
      </c>
      <c r="G92">
        <f>IF(F92&lt;'Plug-In Hybrid'!$C$11/_!$B$5*'Plug-In Hybrid'!$C$18/100,0,(F92-'Plug-In Hybrid'!$C$11*'Plug-In Hybrid'!$C$18/100/_!$B$5)*'Plug-In Hybrid'!$H$9/F92)</f>
        <v>5.286230518303733</v>
      </c>
      <c r="H92" s="13">
        <f>'Plug-In Hybrid'!$H$9</f>
        <v>6.0418279569892475</v>
      </c>
      <c r="I92">
        <f>'Plug-In Hybrid'!$C$10</f>
        <v>1.4</v>
      </c>
      <c r="J92">
        <f>IF('Plug-In Hybrid'!$C$9="Diesel",'Plug-In Hybrid'!$C$28*100/_!$C$3,'Plug-In Hybrid'!$C$28*100/_!$C$2)</f>
        <v>3.9915966386554622</v>
      </c>
    </row>
    <row r="93" spans="6:10" x14ac:dyDescent="0.25">
      <c r="F93">
        <f t="shared" si="1"/>
        <v>450</v>
      </c>
      <c r="G93">
        <f>IF(F93&lt;'Plug-In Hybrid'!$C$11/_!$B$5*'Plug-In Hybrid'!$C$18/100,0,(F93-'Plug-In Hybrid'!$C$11*'Plug-In Hybrid'!$C$18/100/_!$B$5)*'Plug-In Hybrid'!$H$9/F93)</f>
        <v>5.2946260454002392</v>
      </c>
      <c r="H93" s="13">
        <f>'Plug-In Hybrid'!$H$9</f>
        <v>6.0418279569892475</v>
      </c>
      <c r="I93">
        <f>'Plug-In Hybrid'!$C$10</f>
        <v>1.4</v>
      </c>
      <c r="J93">
        <f>IF('Plug-In Hybrid'!$C$9="Diesel",'Plug-In Hybrid'!$C$28*100/_!$C$3,'Plug-In Hybrid'!$C$28*100/_!$C$2)</f>
        <v>3.9915966386554622</v>
      </c>
    </row>
    <row r="94" spans="6:10" x14ac:dyDescent="0.25">
      <c r="F94">
        <f t="shared" si="1"/>
        <v>455</v>
      </c>
      <c r="G94">
        <f>IF(F94&lt;'Plug-In Hybrid'!$C$11/_!$B$5*'Plug-In Hybrid'!$C$18/100,0,(F94-'Plug-In Hybrid'!$C$11*'Plug-In Hybrid'!$C$18/100/_!$B$5)*'Plug-In Hybrid'!$H$9/F94)</f>
        <v>5.3028370554177009</v>
      </c>
      <c r="H94" s="13">
        <f>'Plug-In Hybrid'!$H$9</f>
        <v>6.0418279569892475</v>
      </c>
      <c r="I94">
        <f>'Plug-In Hybrid'!$C$10</f>
        <v>1.4</v>
      </c>
      <c r="J94">
        <f>IF('Plug-In Hybrid'!$C$9="Diesel",'Plug-In Hybrid'!$C$28*100/_!$C$3,'Plug-In Hybrid'!$C$28*100/_!$C$2)</f>
        <v>3.9915966386554622</v>
      </c>
    </row>
    <row r="95" spans="6:10" x14ac:dyDescent="0.25">
      <c r="F95">
        <f t="shared" si="1"/>
        <v>460</v>
      </c>
      <c r="G95">
        <f>IF(F95&lt;'Plug-In Hybrid'!$C$11/_!$B$5*'Plug-In Hybrid'!$C$18/100,0,(F95-'Plug-In Hybrid'!$C$11*'Plug-In Hybrid'!$C$18/100/_!$B$5)*'Plug-In Hybrid'!$H$9/F95)</f>
        <v>5.3108695652173914</v>
      </c>
      <c r="H95" s="13">
        <f>'Plug-In Hybrid'!$H$9</f>
        <v>6.0418279569892475</v>
      </c>
      <c r="I95">
        <f>'Plug-In Hybrid'!$C$10</f>
        <v>1.4</v>
      </c>
      <c r="J95">
        <f>IF('Plug-In Hybrid'!$C$9="Diesel",'Plug-In Hybrid'!$C$28*100/_!$C$3,'Plug-In Hybrid'!$C$28*100/_!$C$2)</f>
        <v>3.9915966386554622</v>
      </c>
    </row>
    <row r="96" spans="6:10" x14ac:dyDescent="0.25">
      <c r="F96">
        <f t="shared" si="1"/>
        <v>465</v>
      </c>
      <c r="G96">
        <f>IF(F96&lt;'Plug-In Hybrid'!$C$11/_!$B$5*'Plug-In Hybrid'!$C$18/100,0,(F96-'Plug-In Hybrid'!$C$11*'Plug-In Hybrid'!$C$18/100/_!$B$5)*'Plug-In Hybrid'!$H$9/F96)</f>
        <v>5.318729332870852</v>
      </c>
      <c r="H96" s="13">
        <f>'Plug-In Hybrid'!$H$9</f>
        <v>6.0418279569892475</v>
      </c>
      <c r="I96">
        <f>'Plug-In Hybrid'!$C$10</f>
        <v>1.4</v>
      </c>
      <c r="J96">
        <f>IF('Plug-In Hybrid'!$C$9="Diesel",'Plug-In Hybrid'!$C$28*100/_!$C$3,'Plug-In Hybrid'!$C$28*100/_!$C$2)</f>
        <v>3.9915966386554622</v>
      </c>
    </row>
    <row r="97" spans="6:10" x14ac:dyDescent="0.25">
      <c r="F97">
        <f t="shared" si="1"/>
        <v>470</v>
      </c>
      <c r="G97">
        <f>IF(F97&lt;'Plug-In Hybrid'!$C$11/_!$B$5*'Plug-In Hybrid'!$C$18/100,0,(F97-'Plug-In Hybrid'!$C$11*'Plug-In Hybrid'!$C$18/100/_!$B$5)*'Plug-In Hybrid'!$H$9/F97)</f>
        <v>5.3264218714253033</v>
      </c>
      <c r="H97" s="13">
        <f>'Plug-In Hybrid'!$H$9</f>
        <v>6.0418279569892475</v>
      </c>
      <c r="I97">
        <f>'Plug-In Hybrid'!$C$10</f>
        <v>1.4</v>
      </c>
      <c r="J97">
        <f>IF('Plug-In Hybrid'!$C$9="Diesel",'Plug-In Hybrid'!$C$28*100/_!$C$3,'Plug-In Hybrid'!$C$28*100/_!$C$2)</f>
        <v>3.9915966386554622</v>
      </c>
    </row>
    <row r="98" spans="6:10" x14ac:dyDescent="0.25">
      <c r="F98">
        <f t="shared" si="1"/>
        <v>475</v>
      </c>
      <c r="G98">
        <f>IF(F98&lt;'Plug-In Hybrid'!$C$11/_!$B$5*'Plug-In Hybrid'!$C$18/100,0,(F98-'Plug-In Hybrid'!$C$11*'Plug-In Hybrid'!$C$18/100/_!$B$5)*'Plug-In Hybrid'!$H$9/F98)</f>
        <v>5.3339524617996608</v>
      </c>
      <c r="H98" s="13">
        <f>'Plug-In Hybrid'!$H$9</f>
        <v>6.0418279569892475</v>
      </c>
      <c r="I98">
        <f>'Plug-In Hybrid'!$C$10</f>
        <v>1.4</v>
      </c>
      <c r="J98">
        <f>IF('Plug-In Hybrid'!$C$9="Diesel",'Plug-In Hybrid'!$C$28*100/_!$C$3,'Plug-In Hybrid'!$C$28*100/_!$C$2)</f>
        <v>3.9915966386554622</v>
      </c>
    </row>
    <row r="99" spans="6:10" x14ac:dyDescent="0.25">
      <c r="F99">
        <f t="shared" si="1"/>
        <v>480</v>
      </c>
      <c r="G99">
        <f>IF(F99&lt;'Plug-In Hybrid'!$C$11/_!$B$5*'Plug-In Hybrid'!$C$18/100,0,(F99-'Plug-In Hybrid'!$C$11*'Plug-In Hybrid'!$C$18/100/_!$B$5)*'Plug-In Hybrid'!$H$9/F99)</f>
        <v>5.3413261648745527</v>
      </c>
      <c r="H99" s="13">
        <f>'Plug-In Hybrid'!$H$9</f>
        <v>6.0418279569892475</v>
      </c>
      <c r="I99">
        <f>'Plug-In Hybrid'!$C$10</f>
        <v>1.4</v>
      </c>
      <c r="J99">
        <f>IF('Plug-In Hybrid'!$C$9="Diesel",'Plug-In Hybrid'!$C$28*100/_!$C$3,'Plug-In Hybrid'!$C$28*100/_!$C$2)</f>
        <v>3.9915966386554622</v>
      </c>
    </row>
    <row r="100" spans="6:10" x14ac:dyDescent="0.25">
      <c r="F100">
        <f t="shared" si="1"/>
        <v>485</v>
      </c>
      <c r="G100">
        <f>IF(F100&lt;'Plug-In Hybrid'!$C$11/_!$B$5*'Plug-In Hybrid'!$C$18/100,0,(F100-'Plug-In Hybrid'!$C$11*'Plug-In Hybrid'!$C$18/100/_!$B$5)*'Plug-In Hybrid'!$H$9/F100)</f>
        <v>5.3485478328344964</v>
      </c>
      <c r="H100" s="13">
        <f>'Plug-In Hybrid'!$H$9</f>
        <v>6.0418279569892475</v>
      </c>
      <c r="I100">
        <f>'Plug-In Hybrid'!$C$10</f>
        <v>1.4</v>
      </c>
      <c r="J100">
        <f>IF('Plug-In Hybrid'!$C$9="Diesel",'Plug-In Hybrid'!$C$28*100/_!$C$3,'Plug-In Hybrid'!$C$28*100/_!$C$2)</f>
        <v>3.9915966386554622</v>
      </c>
    </row>
    <row r="101" spans="6:10" x14ac:dyDescent="0.25">
      <c r="F101">
        <f t="shared" si="1"/>
        <v>490</v>
      </c>
      <c r="G101">
        <f>IF(F101&lt;'Plug-In Hybrid'!$C$11/_!$B$5*'Plug-In Hybrid'!$C$18/100,0,(F101-'Plug-In Hybrid'!$C$11*'Plug-In Hybrid'!$C$18/100/_!$B$5)*'Plug-In Hybrid'!$H$9/F101)</f>
        <v>5.3556221198156679</v>
      </c>
      <c r="H101" s="13">
        <f>'Plug-In Hybrid'!$H$9</f>
        <v>6.0418279569892475</v>
      </c>
      <c r="I101">
        <f>'Plug-In Hybrid'!$C$10</f>
        <v>1.4</v>
      </c>
      <c r="J101">
        <f>IF('Plug-In Hybrid'!$C$9="Diesel",'Plug-In Hybrid'!$C$28*100/_!$C$3,'Plug-In Hybrid'!$C$28*100/_!$C$2)</f>
        <v>3.9915966386554622</v>
      </c>
    </row>
    <row r="102" spans="6:10" x14ac:dyDescent="0.25">
      <c r="F102">
        <f t="shared" si="1"/>
        <v>495</v>
      </c>
      <c r="G102">
        <f>IF(F102&lt;'Plug-In Hybrid'!$C$11/_!$B$5*'Plug-In Hybrid'!$C$18/100,0,(F102-'Plug-In Hybrid'!$C$11*'Plug-In Hybrid'!$C$18/100/_!$B$5)*'Plug-In Hybrid'!$H$9/F102)</f>
        <v>5.3625534919083302</v>
      </c>
      <c r="H102" s="13">
        <f>'Plug-In Hybrid'!$H$9</f>
        <v>6.0418279569892475</v>
      </c>
      <c r="I102">
        <f>'Plug-In Hybrid'!$C$10</f>
        <v>1.4</v>
      </c>
      <c r="J102">
        <f>IF('Plug-In Hybrid'!$C$9="Diesel",'Plug-In Hybrid'!$C$28*100/_!$C$3,'Plug-In Hybrid'!$C$28*100/_!$C$2)</f>
        <v>3.9915966386554622</v>
      </c>
    </row>
    <row r="103" spans="6:10" x14ac:dyDescent="0.25">
      <c r="F103">
        <f t="shared" si="1"/>
        <v>500</v>
      </c>
      <c r="G103">
        <f>IF(F103&lt;'Plug-In Hybrid'!$C$11/_!$B$5*'Plug-In Hybrid'!$C$18/100,0,(F103-'Plug-In Hybrid'!$C$11*'Plug-In Hybrid'!$C$18/100/_!$B$5)*'Plug-In Hybrid'!$H$9/F103)</f>
        <v>5.3693462365591396</v>
      </c>
      <c r="H103" s="13">
        <f>'Plug-In Hybrid'!$H$9</f>
        <v>6.0418279569892475</v>
      </c>
      <c r="I103">
        <f>'Plug-In Hybrid'!$C$10</f>
        <v>1.4</v>
      </c>
      <c r="J103">
        <f>IF('Plug-In Hybrid'!$C$9="Diesel",'Plug-In Hybrid'!$C$28*100/_!$C$3,'Plug-In Hybrid'!$C$28*100/_!$C$2)</f>
        <v>3.9915966386554622</v>
      </c>
    </row>
    <row r="104" spans="6:10" x14ac:dyDescent="0.25">
      <c r="F104">
        <f t="shared" si="1"/>
        <v>505</v>
      </c>
      <c r="G104">
        <f>IF(F104&lt;'Plug-In Hybrid'!$C$11/_!$B$5*'Plug-In Hybrid'!$C$18/100,0,(F104-'Plug-In Hybrid'!$C$11*'Plug-In Hybrid'!$C$18/100/_!$B$5)*'Plug-In Hybrid'!$H$9/F104)</f>
        <v>5.3760044714148831</v>
      </c>
      <c r="H104" s="13">
        <f>'Plug-In Hybrid'!$H$9</f>
        <v>6.0418279569892475</v>
      </c>
      <c r="I104">
        <f>'Plug-In Hybrid'!$C$10</f>
        <v>1.4</v>
      </c>
      <c r="J104">
        <f>IF('Plug-In Hybrid'!$C$9="Diesel",'Plug-In Hybrid'!$C$28*100/_!$C$3,'Plug-In Hybrid'!$C$28*100/_!$C$2)</f>
        <v>3.9915966386554622</v>
      </c>
    </row>
    <row r="105" spans="6:10" x14ac:dyDescent="0.25">
      <c r="F105">
        <f t="shared" si="1"/>
        <v>510</v>
      </c>
      <c r="G105">
        <f>IF(F105&lt;'Plug-In Hybrid'!$C$11/_!$B$5*'Plug-In Hybrid'!$C$18/100,0,(F105-'Plug-In Hybrid'!$C$11*'Plug-In Hybrid'!$C$18/100/_!$B$5)*'Plug-In Hybrid'!$H$9/F105)</f>
        <v>5.3825321526460046</v>
      </c>
      <c r="H105" s="13">
        <f>'Plug-In Hybrid'!$H$9</f>
        <v>6.0418279569892475</v>
      </c>
      <c r="I105">
        <f>'Plug-In Hybrid'!$C$10</f>
        <v>1.4</v>
      </c>
      <c r="J105">
        <f>IF('Plug-In Hybrid'!$C$9="Diesel",'Plug-In Hybrid'!$C$28*100/_!$C$3,'Plug-In Hybrid'!$C$28*100/_!$C$2)</f>
        <v>3.9915966386554622</v>
      </c>
    </row>
    <row r="106" spans="6:10" x14ac:dyDescent="0.25">
      <c r="F106">
        <f t="shared" si="1"/>
        <v>515</v>
      </c>
      <c r="G106">
        <f>IF(F106&lt;'Plug-In Hybrid'!$C$11/_!$B$5*'Plug-In Hybrid'!$C$18/100,0,(F106-'Plug-In Hybrid'!$C$11*'Plug-In Hybrid'!$C$18/100/_!$B$5)*'Plug-In Hybrid'!$H$9/F106)</f>
        <v>5.3889330827852593</v>
      </c>
      <c r="H106" s="13">
        <f>'Plug-In Hybrid'!$H$9</f>
        <v>6.0418279569892475</v>
      </c>
      <c r="I106">
        <f>'Plug-In Hybrid'!$C$10</f>
        <v>1.4</v>
      </c>
      <c r="J106">
        <f>IF('Plug-In Hybrid'!$C$9="Diesel",'Plug-In Hybrid'!$C$28*100/_!$C$3,'Plug-In Hybrid'!$C$28*100/_!$C$2)</f>
        <v>3.9915966386554622</v>
      </c>
    </row>
    <row r="107" spans="6:10" x14ac:dyDescent="0.25">
      <c r="F107">
        <f t="shared" si="1"/>
        <v>520</v>
      </c>
      <c r="G107">
        <f>IF(F107&lt;'Plug-In Hybrid'!$C$11/_!$B$5*'Plug-In Hybrid'!$C$18/100,0,(F107-'Plug-In Hybrid'!$C$11*'Plug-In Hybrid'!$C$18/100/_!$B$5)*'Plug-In Hybrid'!$H$9/F107)</f>
        <v>5.3952109181141443</v>
      </c>
      <c r="H107" s="13">
        <f>'Plug-In Hybrid'!$H$9</f>
        <v>6.0418279569892475</v>
      </c>
      <c r="I107">
        <f>'Plug-In Hybrid'!$C$10</f>
        <v>1.4</v>
      </c>
      <c r="J107">
        <f>IF('Plug-In Hybrid'!$C$9="Diesel",'Plug-In Hybrid'!$C$28*100/_!$C$3,'Plug-In Hybrid'!$C$28*100/_!$C$2)</f>
        <v>3.9915966386554622</v>
      </c>
    </row>
    <row r="108" spans="6:10" x14ac:dyDescent="0.25">
      <c r="F108">
        <f t="shared" si="1"/>
        <v>525</v>
      </c>
      <c r="G108">
        <f>IF(F108&lt;'Plug-In Hybrid'!$C$11/_!$B$5*'Plug-In Hybrid'!$C$18/100,0,(F108-'Plug-In Hybrid'!$C$11*'Plug-In Hybrid'!$C$18/100/_!$B$5)*'Plug-In Hybrid'!$H$9/F108)</f>
        <v>5.4013691756272406</v>
      </c>
      <c r="H108" s="13">
        <f>'Plug-In Hybrid'!$H$9</f>
        <v>6.0418279569892475</v>
      </c>
      <c r="I108">
        <f>'Plug-In Hybrid'!$C$10</f>
        <v>1.4</v>
      </c>
      <c r="J108">
        <f>IF('Plug-In Hybrid'!$C$9="Diesel",'Plug-In Hybrid'!$C$28*100/_!$C$3,'Plug-In Hybrid'!$C$28*100/_!$C$2)</f>
        <v>3.9915966386554622</v>
      </c>
    </row>
    <row r="109" spans="6:10" x14ac:dyDescent="0.25">
      <c r="F109">
        <f t="shared" si="1"/>
        <v>530</v>
      </c>
      <c r="G109">
        <f>IF(F109&lt;'Plug-In Hybrid'!$C$11/_!$B$5*'Plug-In Hybrid'!$C$18/100,0,(F109-'Plug-In Hybrid'!$C$11*'Plug-In Hybrid'!$C$18/100/_!$B$5)*'Plug-In Hybrid'!$H$9/F109)</f>
        <v>5.4074112396023537</v>
      </c>
      <c r="H109" s="13">
        <f>'Plug-In Hybrid'!$H$9</f>
        <v>6.0418279569892475</v>
      </c>
      <c r="I109">
        <f>'Plug-In Hybrid'!$C$10</f>
        <v>1.4</v>
      </c>
      <c r="J109">
        <f>IF('Plug-In Hybrid'!$C$9="Diesel",'Plug-In Hybrid'!$C$28*100/_!$C$3,'Plug-In Hybrid'!$C$28*100/_!$C$2)</f>
        <v>3.9915966386554622</v>
      </c>
    </row>
    <row r="110" spans="6:10" x14ac:dyDescent="0.25">
      <c r="F110">
        <f t="shared" si="1"/>
        <v>535</v>
      </c>
      <c r="G110">
        <f>IF(F110&lt;'Plug-In Hybrid'!$C$11/_!$B$5*'Plug-In Hybrid'!$C$18/100,0,(F110-'Plug-In Hybrid'!$C$11*'Plug-In Hybrid'!$C$18/100/_!$B$5)*'Plug-In Hybrid'!$H$9/F110)</f>
        <v>5.4133403678022312</v>
      </c>
      <c r="H110" s="13">
        <f>'Plug-In Hybrid'!$H$9</f>
        <v>6.0418279569892475</v>
      </c>
      <c r="I110">
        <f>'Plug-In Hybrid'!$C$10</f>
        <v>1.4</v>
      </c>
      <c r="J110">
        <f>IF('Plug-In Hybrid'!$C$9="Diesel",'Plug-In Hybrid'!$C$28*100/_!$C$3,'Plug-In Hybrid'!$C$28*100/_!$C$2)</f>
        <v>3.9915966386554622</v>
      </c>
    </row>
    <row r="111" spans="6:10" x14ac:dyDescent="0.25">
      <c r="F111">
        <f t="shared" si="1"/>
        <v>540</v>
      </c>
      <c r="G111">
        <f>IF(F111&lt;'Plug-In Hybrid'!$C$11/_!$B$5*'Plug-In Hybrid'!$C$18/100,0,(F111-'Plug-In Hybrid'!$C$11*'Plug-In Hybrid'!$C$18/100/_!$B$5)*'Plug-In Hybrid'!$H$9/F111)</f>
        <v>5.4191596973317404</v>
      </c>
      <c r="H111" s="13">
        <f>'Plug-In Hybrid'!$H$9</f>
        <v>6.0418279569892475</v>
      </c>
      <c r="I111">
        <f>'Plug-In Hybrid'!$C$10</f>
        <v>1.4</v>
      </c>
      <c r="J111">
        <f>IF('Plug-In Hybrid'!$C$9="Diesel",'Plug-In Hybrid'!$C$28*100/_!$C$3,'Plug-In Hybrid'!$C$28*100/_!$C$2)</f>
        <v>3.9915966386554622</v>
      </c>
    </row>
    <row r="112" spans="6:10" x14ac:dyDescent="0.25">
      <c r="F112">
        <f t="shared" si="1"/>
        <v>545</v>
      </c>
      <c r="G112">
        <f>IF(F112&lt;'Plug-In Hybrid'!$C$11/_!$B$5*'Plug-In Hybrid'!$C$18/100,0,(F112-'Plug-In Hybrid'!$C$11*'Plug-In Hybrid'!$C$18/100/_!$B$5)*'Plug-In Hybrid'!$H$9/F112)</f>
        <v>5.4248722501726352</v>
      </c>
      <c r="H112" s="13">
        <f>'Plug-In Hybrid'!$H$9</f>
        <v>6.0418279569892475</v>
      </c>
      <c r="I112">
        <f>'Plug-In Hybrid'!$C$10</f>
        <v>1.4</v>
      </c>
      <c r="J112">
        <f>IF('Plug-In Hybrid'!$C$9="Diesel",'Plug-In Hybrid'!$C$28*100/_!$C$3,'Plug-In Hybrid'!$C$28*100/_!$C$2)</f>
        <v>3.9915966386554622</v>
      </c>
    </row>
    <row r="113" spans="6:10" x14ac:dyDescent="0.25">
      <c r="F113">
        <f t="shared" si="1"/>
        <v>550</v>
      </c>
      <c r="G113">
        <f>IF(F113&lt;'Plug-In Hybrid'!$C$11/_!$B$5*'Plug-In Hybrid'!$C$18/100,0,(F113-'Plug-In Hybrid'!$C$11*'Plug-In Hybrid'!$C$18/100/_!$B$5)*'Plug-In Hybrid'!$H$9/F113)</f>
        <v>5.4304809384164221</v>
      </c>
      <c r="H113" s="13">
        <f>'Plug-In Hybrid'!$H$9</f>
        <v>6.0418279569892475</v>
      </c>
      <c r="I113">
        <f>'Plug-In Hybrid'!$C$10</f>
        <v>1.4</v>
      </c>
      <c r="J113">
        <f>IF('Plug-In Hybrid'!$C$9="Diesel",'Plug-In Hybrid'!$C$28*100/_!$C$3,'Plug-In Hybrid'!$C$28*100/_!$C$2)</f>
        <v>3.9915966386554622</v>
      </c>
    </row>
    <row r="114" spans="6:10" x14ac:dyDescent="0.25">
      <c r="F114">
        <f t="shared" si="1"/>
        <v>555</v>
      </c>
      <c r="G114">
        <f>IF(F114&lt;'Plug-In Hybrid'!$C$11/_!$B$5*'Plug-In Hybrid'!$C$18/100,0,(F114-'Plug-In Hybrid'!$C$11*'Plug-In Hybrid'!$C$18/100/_!$B$5)*'Plug-In Hybrid'!$H$9/F114)</f>
        <v>5.4359885692143752</v>
      </c>
      <c r="H114" s="13">
        <f>'Plug-In Hybrid'!$H$9</f>
        <v>6.0418279569892475</v>
      </c>
      <c r="I114">
        <f>'Plug-In Hybrid'!$C$10</f>
        <v>1.4</v>
      </c>
      <c r="J114">
        <f>IF('Plug-In Hybrid'!$C$9="Diesel",'Plug-In Hybrid'!$C$28*100/_!$C$3,'Plug-In Hybrid'!$C$28*100/_!$C$2)</f>
        <v>3.9915966386554622</v>
      </c>
    </row>
    <row r="115" spans="6:10" x14ac:dyDescent="0.25">
      <c r="F115">
        <f t="shared" si="1"/>
        <v>560</v>
      </c>
      <c r="G115">
        <f>IF(F115&lt;'Plug-In Hybrid'!$C$11/_!$B$5*'Plug-In Hybrid'!$C$18/100,0,(F115-'Plug-In Hybrid'!$C$11*'Plug-In Hybrid'!$C$18/100/_!$B$5)*'Plug-In Hybrid'!$H$9/F115)</f>
        <v>5.4413978494623656</v>
      </c>
      <c r="H115" s="13">
        <f>'Plug-In Hybrid'!$H$9</f>
        <v>6.0418279569892475</v>
      </c>
      <c r="I115">
        <f>'Plug-In Hybrid'!$C$10</f>
        <v>1.4</v>
      </c>
      <c r="J115">
        <f>IF('Plug-In Hybrid'!$C$9="Diesel",'Plug-In Hybrid'!$C$28*100/_!$C$3,'Plug-In Hybrid'!$C$28*100/_!$C$2)</f>
        <v>3.9915966386554622</v>
      </c>
    </row>
    <row r="116" spans="6:10" x14ac:dyDescent="0.25">
      <c r="F116">
        <f t="shared" si="1"/>
        <v>565</v>
      </c>
      <c r="G116">
        <f>IF(F116&lt;'Plug-In Hybrid'!$C$11/_!$B$5*'Plug-In Hybrid'!$C$18/100,0,(F116-'Plug-In Hybrid'!$C$11*'Plug-In Hybrid'!$C$18/100/_!$B$5)*'Plug-In Hybrid'!$H$9/F116)</f>
        <v>5.4467113902369393</v>
      </c>
      <c r="H116" s="13">
        <f>'Plug-In Hybrid'!$H$9</f>
        <v>6.0418279569892475</v>
      </c>
      <c r="I116">
        <f>'Plug-In Hybrid'!$C$10</f>
        <v>1.4</v>
      </c>
      <c r="J116">
        <f>IF('Plug-In Hybrid'!$C$9="Diesel",'Plug-In Hybrid'!$C$28*100/_!$C$3,'Plug-In Hybrid'!$C$28*100/_!$C$2)</f>
        <v>3.9915966386554622</v>
      </c>
    </row>
    <row r="117" spans="6:10" x14ac:dyDescent="0.25">
      <c r="F117">
        <f t="shared" si="1"/>
        <v>570</v>
      </c>
      <c r="G117">
        <f>IF(F117&lt;'Plug-In Hybrid'!$C$11/_!$B$5*'Plug-In Hybrid'!$C$18/100,0,(F117-'Plug-In Hybrid'!$C$11*'Plug-In Hybrid'!$C$18/100/_!$B$5)*'Plug-In Hybrid'!$H$9/F117)</f>
        <v>5.4519317109979246</v>
      </c>
      <c r="H117" s="13">
        <f>'Plug-In Hybrid'!$H$9</f>
        <v>6.0418279569892475</v>
      </c>
      <c r="I117">
        <f>'Plug-In Hybrid'!$C$10</f>
        <v>1.4</v>
      </c>
      <c r="J117">
        <f>IF('Plug-In Hybrid'!$C$9="Diesel",'Plug-In Hybrid'!$C$28*100/_!$C$3,'Plug-In Hybrid'!$C$28*100/_!$C$2)</f>
        <v>3.9915966386554622</v>
      </c>
    </row>
    <row r="118" spans="6:10" x14ac:dyDescent="0.25">
      <c r="F118">
        <f t="shared" si="1"/>
        <v>575</v>
      </c>
      <c r="G118">
        <f>IF(F118&lt;'Plug-In Hybrid'!$C$11/_!$B$5*'Plug-In Hybrid'!$C$18/100,0,(F118-'Plug-In Hybrid'!$C$11*'Plug-In Hybrid'!$C$18/100/_!$B$5)*'Plug-In Hybrid'!$H$9/F118)</f>
        <v>5.4570612435717623</v>
      </c>
      <c r="H118" s="13">
        <f>'Plug-In Hybrid'!$H$9</f>
        <v>6.0418279569892475</v>
      </c>
      <c r="I118">
        <f>'Plug-In Hybrid'!$C$10</f>
        <v>1.4</v>
      </c>
      <c r="J118">
        <f>IF('Plug-In Hybrid'!$C$9="Diesel",'Plug-In Hybrid'!$C$28*100/_!$C$3,'Plug-In Hybrid'!$C$28*100/_!$C$2)</f>
        <v>3.9915966386554622</v>
      </c>
    </row>
    <row r="119" spans="6:10" x14ac:dyDescent="0.25">
      <c r="F119">
        <f t="shared" si="1"/>
        <v>580</v>
      </c>
      <c r="G119">
        <f>IF(F119&lt;'Plug-In Hybrid'!$C$11/_!$B$5*'Plug-In Hybrid'!$C$18/100,0,(F119-'Plug-In Hybrid'!$C$11*'Plug-In Hybrid'!$C$18/100/_!$B$5)*'Plug-In Hybrid'!$H$9/F119)</f>
        <v>5.4621023359288099</v>
      </c>
      <c r="H119" s="13">
        <f>'Plug-In Hybrid'!$H$9</f>
        <v>6.0418279569892475</v>
      </c>
      <c r="I119">
        <f>'Plug-In Hybrid'!$C$10</f>
        <v>1.4</v>
      </c>
      <c r="J119">
        <f>IF('Plug-In Hybrid'!$C$9="Diesel",'Plug-In Hybrid'!$C$28*100/_!$C$3,'Plug-In Hybrid'!$C$28*100/_!$C$2)</f>
        <v>3.9915966386554622</v>
      </c>
    </row>
    <row r="120" spans="6:10" x14ac:dyDescent="0.25">
      <c r="F120">
        <f t="shared" si="1"/>
        <v>585</v>
      </c>
      <c r="G120">
        <f>IF(F120&lt;'Plug-In Hybrid'!$C$11/_!$B$5*'Plug-In Hybrid'!$C$18/100,0,(F120-'Plug-In Hybrid'!$C$11*'Plug-In Hybrid'!$C$18/100/_!$B$5)*'Plug-In Hybrid'!$H$9/F120)</f>
        <v>5.4670572557669335</v>
      </c>
      <c r="H120" s="13">
        <f>'Plug-In Hybrid'!$H$9</f>
        <v>6.0418279569892475</v>
      </c>
      <c r="I120">
        <f>'Plug-In Hybrid'!$C$10</f>
        <v>1.4</v>
      </c>
      <c r="J120">
        <f>IF('Plug-In Hybrid'!$C$9="Diesel",'Plug-In Hybrid'!$C$28*100/_!$C$3,'Plug-In Hybrid'!$C$28*100/_!$C$2)</f>
        <v>3.9915966386554622</v>
      </c>
    </row>
    <row r="121" spans="6:10" x14ac:dyDescent="0.25">
      <c r="F121">
        <f t="shared" si="1"/>
        <v>590</v>
      </c>
      <c r="G121">
        <f>IF(F121&lt;'Plug-In Hybrid'!$C$11/_!$B$5*'Plug-In Hybrid'!$C$18/100,0,(F121-'Plug-In Hybrid'!$C$11*'Plug-In Hybrid'!$C$18/100/_!$B$5)*'Plug-In Hybrid'!$H$9/F121)</f>
        <v>5.471928193912885</v>
      </c>
      <c r="H121" s="13">
        <f>'Plug-In Hybrid'!$H$9</f>
        <v>6.0418279569892475</v>
      </c>
      <c r="I121">
        <f>'Plug-In Hybrid'!$C$10</f>
        <v>1.4</v>
      </c>
      <c r="J121">
        <f>IF('Plug-In Hybrid'!$C$9="Diesel",'Plug-In Hybrid'!$C$28*100/_!$C$3,'Plug-In Hybrid'!$C$28*100/_!$C$2)</f>
        <v>3.9915966386554622</v>
      </c>
    </row>
    <row r="122" spans="6:10" x14ac:dyDescent="0.25">
      <c r="F122">
        <f t="shared" si="1"/>
        <v>595</v>
      </c>
      <c r="G122">
        <f>IF(F122&lt;'Plug-In Hybrid'!$C$11/_!$B$5*'Plug-In Hybrid'!$C$18/100,0,(F122-'Plug-In Hybrid'!$C$11*'Plug-In Hybrid'!$C$18/100/_!$B$5)*'Plug-In Hybrid'!$H$9/F122)</f>
        <v>5.476717267552182</v>
      </c>
      <c r="H122" s="13">
        <f>'Plug-In Hybrid'!$H$9</f>
        <v>6.0418279569892475</v>
      </c>
      <c r="I122">
        <f>'Plug-In Hybrid'!$C$10</f>
        <v>1.4</v>
      </c>
      <c r="J122">
        <f>IF('Plug-In Hybrid'!$C$9="Diesel",'Plug-In Hybrid'!$C$28*100/_!$C$3,'Plug-In Hybrid'!$C$28*100/_!$C$2)</f>
        <v>3.9915966386554622</v>
      </c>
    </row>
    <row r="123" spans="6:10" x14ac:dyDescent="0.25">
      <c r="F123">
        <f t="shared" si="1"/>
        <v>600</v>
      </c>
      <c r="G123">
        <f>IF(F123&lt;'Plug-In Hybrid'!$C$11/_!$B$5*'Plug-In Hybrid'!$C$18/100,0,(F123-'Plug-In Hybrid'!$C$11*'Plug-In Hybrid'!$C$18/100/_!$B$5)*'Plug-In Hybrid'!$H$9/F123)</f>
        <v>5.4814265232974915</v>
      </c>
      <c r="H123" s="13">
        <f>'Plug-In Hybrid'!$H$9</f>
        <v>6.0418279569892475</v>
      </c>
      <c r="I123">
        <f>'Plug-In Hybrid'!$C$10</f>
        <v>1.4</v>
      </c>
      <c r="J123">
        <f>IF('Plug-In Hybrid'!$C$9="Diesel",'Plug-In Hybrid'!$C$28*100/_!$C$3,'Plug-In Hybrid'!$C$28*100/_!$C$2)</f>
        <v>3.9915966386554622</v>
      </c>
    </row>
    <row r="124" spans="6:10" x14ac:dyDescent="0.25">
      <c r="F124">
        <f t="shared" si="1"/>
        <v>605</v>
      </c>
      <c r="G124">
        <f>IF(F124&lt;'Plug-In Hybrid'!$C$11/_!$B$5*'Plug-In Hybrid'!$C$18/100,0,(F124-'Plug-In Hybrid'!$C$11*'Plug-In Hybrid'!$C$18/100/_!$B$5)*'Plug-In Hybrid'!$H$9/F124)</f>
        <v>5.4860579401048613</v>
      </c>
      <c r="H124" s="13">
        <f>'Plug-In Hybrid'!$H$9</f>
        <v>6.0418279569892475</v>
      </c>
      <c r="I124">
        <f>'Plug-In Hybrid'!$C$10</f>
        <v>1.4</v>
      </c>
      <c r="J124">
        <f>IF('Plug-In Hybrid'!$C$9="Diesel",'Plug-In Hybrid'!$C$28*100/_!$C$3,'Plug-In Hybrid'!$C$28*100/_!$C$2)</f>
        <v>3.9915966386554622</v>
      </c>
    </row>
    <row r="125" spans="6:10" x14ac:dyDescent="0.25">
      <c r="F125">
        <f t="shared" si="1"/>
        <v>610</v>
      </c>
      <c r="G125">
        <f>IF(F125&lt;'Plug-In Hybrid'!$C$11/_!$B$5*'Plug-In Hybrid'!$C$18/100,0,(F125-'Plug-In Hybrid'!$C$11*'Plug-In Hybrid'!$C$18/100/_!$B$5)*'Plug-In Hybrid'!$H$9/F125)</f>
        <v>5.4906134320465361</v>
      </c>
      <c r="H125" s="13">
        <f>'Plug-In Hybrid'!$H$9</f>
        <v>6.0418279569892475</v>
      </c>
      <c r="I125">
        <f>'Plug-In Hybrid'!$C$10</f>
        <v>1.4</v>
      </c>
      <c r="J125">
        <f>IF('Plug-In Hybrid'!$C$9="Diesel",'Plug-In Hybrid'!$C$28*100/_!$C$3,'Plug-In Hybrid'!$C$28*100/_!$C$2)</f>
        <v>3.9915966386554622</v>
      </c>
    </row>
    <row r="126" spans="6:10" x14ac:dyDescent="0.25">
      <c r="F126">
        <f t="shared" si="1"/>
        <v>615</v>
      </c>
      <c r="G126">
        <f>IF(F126&lt;'Plug-In Hybrid'!$C$11/_!$B$5*'Plug-In Hybrid'!$C$18/100,0,(F126-'Plug-In Hybrid'!$C$11*'Plug-In Hybrid'!$C$18/100/_!$B$5)*'Plug-In Hybrid'!$H$9/F126)</f>
        <v>5.4950948509485089</v>
      </c>
      <c r="H126" s="13">
        <f>'Plug-In Hybrid'!$H$9</f>
        <v>6.0418279569892475</v>
      </c>
      <c r="I126">
        <f>'Plug-In Hybrid'!$C$10</f>
        <v>1.4</v>
      </c>
      <c r="J126">
        <f>IF('Plug-In Hybrid'!$C$9="Diesel",'Plug-In Hybrid'!$C$28*100/_!$C$3,'Plug-In Hybrid'!$C$28*100/_!$C$2)</f>
        <v>3.9915966386554622</v>
      </c>
    </row>
    <row r="127" spans="6:10" x14ac:dyDescent="0.25">
      <c r="F127">
        <f t="shared" si="1"/>
        <v>620</v>
      </c>
      <c r="G127">
        <f>IF(F127&lt;'Plug-In Hybrid'!$C$11/_!$B$5*'Plug-In Hybrid'!$C$18/100,0,(F127-'Plug-In Hybrid'!$C$11*'Plug-In Hybrid'!$C$18/100/_!$B$5)*'Plug-In Hybrid'!$H$9/F127)</f>
        <v>5.4995039889004502</v>
      </c>
      <c r="H127" s="13">
        <f>'Plug-In Hybrid'!$H$9</f>
        <v>6.0418279569892475</v>
      </c>
      <c r="I127">
        <f>'Plug-In Hybrid'!$C$10</f>
        <v>1.4</v>
      </c>
      <c r="J127">
        <f>IF('Plug-In Hybrid'!$C$9="Diesel",'Plug-In Hybrid'!$C$28*100/_!$C$3,'Plug-In Hybrid'!$C$28*100/_!$C$2)</f>
        <v>3.9915966386554622</v>
      </c>
    </row>
    <row r="128" spans="6:10" x14ac:dyDescent="0.25">
      <c r="F128">
        <f t="shared" si="1"/>
        <v>625</v>
      </c>
      <c r="G128">
        <f>IF(F128&lt;'Plug-In Hybrid'!$C$11/_!$B$5*'Plug-In Hybrid'!$C$18/100,0,(F128-'Plug-In Hybrid'!$C$11*'Plug-In Hybrid'!$C$18/100/_!$B$5)*'Plug-In Hybrid'!$H$9/F128)</f>
        <v>5.503842580645161</v>
      </c>
      <c r="H128" s="13">
        <f>'Plug-In Hybrid'!$H$9</f>
        <v>6.0418279569892475</v>
      </c>
      <c r="I128">
        <f>'Plug-In Hybrid'!$C$10</f>
        <v>1.4</v>
      </c>
      <c r="J128">
        <f>IF('Plug-In Hybrid'!$C$9="Diesel",'Plug-In Hybrid'!$C$28*100/_!$C$3,'Plug-In Hybrid'!$C$28*100/_!$C$2)</f>
        <v>3.9915966386554622</v>
      </c>
    </row>
    <row r="129" spans="6:10" x14ac:dyDescent="0.25">
      <c r="F129">
        <f t="shared" si="1"/>
        <v>630</v>
      </c>
      <c r="G129">
        <f>IF(F129&lt;'Plug-In Hybrid'!$C$11/_!$B$5*'Plug-In Hybrid'!$C$18/100,0,(F129-'Plug-In Hybrid'!$C$11*'Plug-In Hybrid'!$C$18/100/_!$B$5)*'Plug-In Hybrid'!$H$9/F129)</f>
        <v>5.5081123058542412</v>
      </c>
      <c r="H129" s="13">
        <f>'Plug-In Hybrid'!$H$9</f>
        <v>6.0418279569892475</v>
      </c>
      <c r="I129">
        <f>'Plug-In Hybrid'!$C$10</f>
        <v>1.4</v>
      </c>
      <c r="J129">
        <f>IF('Plug-In Hybrid'!$C$9="Diesel",'Plug-In Hybrid'!$C$28*100/_!$C$3,'Plug-In Hybrid'!$C$28*100/_!$C$2)</f>
        <v>3.9915966386554622</v>
      </c>
    </row>
    <row r="130" spans="6:10" x14ac:dyDescent="0.25">
      <c r="F130">
        <f t="shared" si="1"/>
        <v>635</v>
      </c>
      <c r="G130">
        <f>IF(F130&lt;'Plug-In Hybrid'!$C$11/_!$B$5*'Plug-In Hybrid'!$C$18/100,0,(F130-'Plug-In Hybrid'!$C$11*'Plug-In Hybrid'!$C$18/100/_!$B$5)*'Plug-In Hybrid'!$H$9/F130)</f>
        <v>5.5123147912962489</v>
      </c>
      <c r="H130" s="13">
        <f>'Plug-In Hybrid'!$H$9</f>
        <v>6.0418279569892475</v>
      </c>
      <c r="I130">
        <f>'Plug-In Hybrid'!$C$10</f>
        <v>1.4</v>
      </c>
      <c r="J130">
        <f>IF('Plug-In Hybrid'!$C$9="Diesel",'Plug-In Hybrid'!$C$28*100/_!$C$3,'Plug-In Hybrid'!$C$28*100/_!$C$2)</f>
        <v>3.9915966386554622</v>
      </c>
    </row>
    <row r="131" spans="6:10" x14ac:dyDescent="0.25">
      <c r="F131">
        <f t="shared" si="1"/>
        <v>640</v>
      </c>
      <c r="G131">
        <f>IF(F131&lt;'Plug-In Hybrid'!$C$11/_!$B$5*'Plug-In Hybrid'!$C$18/100,0,(F131-'Plug-In Hybrid'!$C$11*'Plug-In Hybrid'!$C$18/100/_!$B$5)*'Plug-In Hybrid'!$H$9/F131)</f>
        <v>5.5164516129032259</v>
      </c>
      <c r="H131" s="13">
        <f>'Plug-In Hybrid'!$H$9</f>
        <v>6.0418279569892475</v>
      </c>
      <c r="I131">
        <f>'Plug-In Hybrid'!$C$10</f>
        <v>1.4</v>
      </c>
      <c r="J131">
        <f>IF('Plug-In Hybrid'!$C$9="Diesel",'Plug-In Hybrid'!$C$28*100/_!$C$3,'Plug-In Hybrid'!$C$28*100/_!$C$2)</f>
        <v>3.9915966386554622</v>
      </c>
    </row>
    <row r="132" spans="6:10" x14ac:dyDescent="0.25">
      <c r="F132">
        <f t="shared" si="1"/>
        <v>645</v>
      </c>
      <c r="G132">
        <f>IF(F132&lt;'Plug-In Hybrid'!$C$11/_!$B$5*'Plug-In Hybrid'!$C$18/100,0,(F132-'Plug-In Hybrid'!$C$11*'Plug-In Hybrid'!$C$18/100/_!$B$5)*'Plug-In Hybrid'!$H$9/F132)</f>
        <v>5.520524297741102</v>
      </c>
      <c r="H132" s="13">
        <f>'Plug-In Hybrid'!$H$9</f>
        <v>6.0418279569892475</v>
      </c>
      <c r="I132">
        <f>'Plug-In Hybrid'!$C$10</f>
        <v>1.4</v>
      </c>
      <c r="J132">
        <f>IF('Plug-In Hybrid'!$C$9="Diesel",'Plug-In Hybrid'!$C$28*100/_!$C$3,'Plug-In Hybrid'!$C$28*100/_!$C$2)</f>
        <v>3.9915966386554622</v>
      </c>
    </row>
    <row r="133" spans="6:10" x14ac:dyDescent="0.25">
      <c r="F133">
        <f t="shared" si="1"/>
        <v>650</v>
      </c>
      <c r="G133">
        <f>IF(F133&lt;'Plug-In Hybrid'!$C$11/_!$B$5*'Plug-In Hybrid'!$C$18/100,0,(F133-'Plug-In Hybrid'!$C$11*'Plug-In Hybrid'!$C$18/100/_!$B$5)*'Plug-In Hybrid'!$H$9/F133)</f>
        <v>5.5245343258891646</v>
      </c>
      <c r="H133" s="13">
        <f>'Plug-In Hybrid'!$H$9</f>
        <v>6.0418279569892475</v>
      </c>
      <c r="I133">
        <f>'Plug-In Hybrid'!$C$10</f>
        <v>1.4</v>
      </c>
      <c r="J133">
        <f>IF('Plug-In Hybrid'!$C$9="Diesel",'Plug-In Hybrid'!$C$28*100/_!$C$3,'Plug-In Hybrid'!$C$28*100/_!$C$2)</f>
        <v>3.9915966386554622</v>
      </c>
    </row>
    <row r="134" spans="6:10" x14ac:dyDescent="0.25">
      <c r="F134">
        <f t="shared" ref="F134:F163" si="2">F133+5</f>
        <v>655</v>
      </c>
      <c r="G134">
        <f>IF(F134&lt;'Plug-In Hybrid'!$C$11/_!$B$5*'Plug-In Hybrid'!$C$18/100,0,(F134-'Plug-In Hybrid'!$C$11*'Plug-In Hybrid'!$C$18/100/_!$B$5)*'Plug-In Hybrid'!$H$9/F134)</f>
        <v>5.5284831322334398</v>
      </c>
      <c r="H134" s="13">
        <f>'Plug-In Hybrid'!$H$9</f>
        <v>6.0418279569892475</v>
      </c>
      <c r="I134">
        <f>'Plug-In Hybrid'!$C$10</f>
        <v>1.4</v>
      </c>
      <c r="J134">
        <f>IF('Plug-In Hybrid'!$C$9="Diesel",'Plug-In Hybrid'!$C$28*100/_!$C$3,'Plug-In Hybrid'!$C$28*100/_!$C$2)</f>
        <v>3.9915966386554622</v>
      </c>
    </row>
    <row r="135" spans="6:10" x14ac:dyDescent="0.25">
      <c r="F135">
        <f t="shared" si="2"/>
        <v>660</v>
      </c>
      <c r="G135">
        <f>IF(F135&lt;'Plug-In Hybrid'!$C$11/_!$B$5*'Plug-In Hybrid'!$C$18/100,0,(F135-'Plug-In Hybrid'!$C$11*'Plug-In Hybrid'!$C$18/100/_!$B$5)*'Plug-In Hybrid'!$H$9/F135)</f>
        <v>5.53237210817856</v>
      </c>
      <c r="H135" s="13">
        <f>'Plug-In Hybrid'!$H$9</f>
        <v>6.0418279569892475</v>
      </c>
      <c r="I135">
        <f>'Plug-In Hybrid'!$C$10</f>
        <v>1.4</v>
      </c>
      <c r="J135">
        <f>IF('Plug-In Hybrid'!$C$9="Diesel",'Plug-In Hybrid'!$C$28*100/_!$C$3,'Plug-In Hybrid'!$C$28*100/_!$C$2)</f>
        <v>3.9915966386554622</v>
      </c>
    </row>
    <row r="136" spans="6:10" x14ac:dyDescent="0.25">
      <c r="F136">
        <f t="shared" si="2"/>
        <v>665</v>
      </c>
      <c r="G136">
        <f>IF(F136&lt;'Plug-In Hybrid'!$C$11/_!$B$5*'Plug-In Hybrid'!$C$18/100,0,(F136-'Plug-In Hybrid'!$C$11*'Plug-In Hybrid'!$C$18/100/_!$B$5)*'Plug-In Hybrid'!$H$9/F136)</f>
        <v>5.5362026032823994</v>
      </c>
      <c r="H136" s="13">
        <f>'Plug-In Hybrid'!$H$9</f>
        <v>6.0418279569892475</v>
      </c>
      <c r="I136">
        <f>'Plug-In Hybrid'!$C$10</f>
        <v>1.4</v>
      </c>
      <c r="J136">
        <f>IF('Plug-In Hybrid'!$C$9="Diesel",'Plug-In Hybrid'!$C$28*100/_!$C$3,'Plug-In Hybrid'!$C$28*100/_!$C$2)</f>
        <v>3.9915966386554622</v>
      </c>
    </row>
    <row r="137" spans="6:10" x14ac:dyDescent="0.25">
      <c r="F137">
        <f t="shared" si="2"/>
        <v>670</v>
      </c>
      <c r="G137">
        <f>IF(F137&lt;'Plug-In Hybrid'!$C$11/_!$B$5*'Plug-In Hybrid'!$C$18/100,0,(F137-'Plug-In Hybrid'!$C$11*'Plug-In Hybrid'!$C$18/100/_!$B$5)*'Plug-In Hybrid'!$H$9/F137)</f>
        <v>5.5399759268175259</v>
      </c>
      <c r="H137" s="13">
        <f>'Plug-In Hybrid'!$H$9</f>
        <v>6.0418279569892475</v>
      </c>
      <c r="I137">
        <f>'Plug-In Hybrid'!$C$10</f>
        <v>1.4</v>
      </c>
      <c r="J137">
        <f>IF('Plug-In Hybrid'!$C$9="Diesel",'Plug-In Hybrid'!$C$28*100/_!$C$3,'Plug-In Hybrid'!$C$28*100/_!$C$2)</f>
        <v>3.9915966386554622</v>
      </c>
    </row>
    <row r="138" spans="6:10" x14ac:dyDescent="0.25">
      <c r="F138">
        <f t="shared" si="2"/>
        <v>675</v>
      </c>
      <c r="G138">
        <f>IF(F138&lt;'Plug-In Hybrid'!$C$11/_!$B$5*'Plug-In Hybrid'!$C$18/100,0,(F138-'Plug-In Hybrid'!$C$11*'Plug-In Hybrid'!$C$18/100/_!$B$5)*'Plug-In Hybrid'!$H$9/F138)</f>
        <v>5.5436933492632416</v>
      </c>
      <c r="H138" s="13">
        <f>'Plug-In Hybrid'!$H$9</f>
        <v>6.0418279569892475</v>
      </c>
      <c r="I138">
        <f>'Plug-In Hybrid'!$C$10</f>
        <v>1.4</v>
      </c>
      <c r="J138">
        <f>IF('Plug-In Hybrid'!$C$9="Diesel",'Plug-In Hybrid'!$C$28*100/_!$C$3,'Plug-In Hybrid'!$C$28*100/_!$C$2)</f>
        <v>3.9915966386554622</v>
      </c>
    </row>
    <row r="139" spans="6:10" x14ac:dyDescent="0.25">
      <c r="F139">
        <f t="shared" si="2"/>
        <v>680</v>
      </c>
      <c r="G139">
        <f>IF(F139&lt;'Plug-In Hybrid'!$C$11/_!$B$5*'Plug-In Hybrid'!$C$18/100,0,(F139-'Plug-In Hybrid'!$C$11*'Plug-In Hybrid'!$C$18/100/_!$B$5)*'Plug-In Hybrid'!$H$9/F139)</f>
        <v>5.5473561037318149</v>
      </c>
      <c r="H139" s="13">
        <f>'Plug-In Hybrid'!$H$9</f>
        <v>6.0418279569892475</v>
      </c>
      <c r="I139">
        <f>'Plug-In Hybrid'!$C$10</f>
        <v>1.4</v>
      </c>
      <c r="J139">
        <f>IF('Plug-In Hybrid'!$C$9="Diesel",'Plug-In Hybrid'!$C$28*100/_!$C$3,'Plug-In Hybrid'!$C$28*100/_!$C$2)</f>
        <v>3.9915966386554622</v>
      </c>
    </row>
    <row r="140" spans="6:10" x14ac:dyDescent="0.25">
      <c r="F140">
        <f t="shared" si="2"/>
        <v>685</v>
      </c>
      <c r="G140">
        <f>IF(F140&lt;'Plug-In Hybrid'!$C$11/_!$B$5*'Plug-In Hybrid'!$C$18/100,0,(F140-'Plug-In Hybrid'!$C$11*'Plug-In Hybrid'!$C$18/100/_!$B$5)*'Plug-In Hybrid'!$H$9/F140)</f>
        <v>5.5509653873322344</v>
      </c>
      <c r="H140" s="13">
        <f>'Plug-In Hybrid'!$H$9</f>
        <v>6.0418279569892475</v>
      </c>
      <c r="I140">
        <f>'Plug-In Hybrid'!$C$10</f>
        <v>1.4</v>
      </c>
      <c r="J140">
        <f>IF('Plug-In Hybrid'!$C$9="Diesel",'Plug-In Hybrid'!$C$28*100/_!$C$3,'Plug-In Hybrid'!$C$28*100/_!$C$2)</f>
        <v>3.9915966386554622</v>
      </c>
    </row>
    <row r="141" spans="6:10" x14ac:dyDescent="0.25">
      <c r="F141">
        <f t="shared" si="2"/>
        <v>690</v>
      </c>
      <c r="G141">
        <f>IF(F141&lt;'Plug-In Hybrid'!$C$11/_!$B$5*'Plug-In Hybrid'!$C$18/100,0,(F141-'Plug-In Hybrid'!$C$11*'Plug-In Hybrid'!$C$18/100/_!$B$5)*'Plug-In Hybrid'!$H$9/F141)</f>
        <v>5.5545223624746765</v>
      </c>
      <c r="H141" s="13">
        <f>'Plug-In Hybrid'!$H$9</f>
        <v>6.0418279569892475</v>
      </c>
      <c r="I141">
        <f>'Plug-In Hybrid'!$C$10</f>
        <v>1.4</v>
      </c>
      <c r="J141">
        <f>IF('Plug-In Hybrid'!$C$9="Diesel",'Plug-In Hybrid'!$C$28*100/_!$C$3,'Plug-In Hybrid'!$C$28*100/_!$C$2)</f>
        <v>3.9915966386554622</v>
      </c>
    </row>
    <row r="142" spans="6:10" x14ac:dyDescent="0.25">
      <c r="F142">
        <f t="shared" si="2"/>
        <v>695</v>
      </c>
      <c r="G142">
        <f>IF(F142&lt;'Plug-In Hybrid'!$C$11/_!$B$5*'Plug-In Hybrid'!$C$18/100,0,(F142-'Plug-In Hybrid'!$C$11*'Plug-In Hybrid'!$C$18/100/_!$B$5)*'Plug-In Hybrid'!$H$9/F142)</f>
        <v>5.5580281581186659</v>
      </c>
      <c r="H142" s="13">
        <f>'Plug-In Hybrid'!$H$9</f>
        <v>6.0418279569892475</v>
      </c>
      <c r="I142">
        <f>'Plug-In Hybrid'!$C$10</f>
        <v>1.4</v>
      </c>
      <c r="J142">
        <f>IF('Plug-In Hybrid'!$C$9="Diesel",'Plug-In Hybrid'!$C$28*100/_!$C$3,'Plug-In Hybrid'!$C$28*100/_!$C$2)</f>
        <v>3.9915966386554622</v>
      </c>
    </row>
    <row r="143" spans="6:10" x14ac:dyDescent="0.25">
      <c r="F143">
        <f t="shared" si="2"/>
        <v>700</v>
      </c>
      <c r="G143">
        <f>IF(F143&lt;'Plug-In Hybrid'!$C$11/_!$B$5*'Plug-In Hybrid'!$C$18/100,0,(F143-'Plug-In Hybrid'!$C$11*'Plug-In Hybrid'!$C$18/100/_!$B$5)*'Plug-In Hybrid'!$H$9/F143)</f>
        <v>5.5614838709677423</v>
      </c>
      <c r="H143" s="13">
        <f>'Plug-In Hybrid'!$H$9</f>
        <v>6.0418279569892475</v>
      </c>
      <c r="I143">
        <f>'Plug-In Hybrid'!$C$10</f>
        <v>1.4</v>
      </c>
      <c r="J143">
        <f>IF('Plug-In Hybrid'!$C$9="Diesel",'Plug-In Hybrid'!$C$28*100/_!$C$3,'Plug-In Hybrid'!$C$28*100/_!$C$2)</f>
        <v>3.9915966386554622</v>
      </c>
    </row>
    <row r="144" spans="6:10" x14ac:dyDescent="0.25">
      <c r="F144">
        <f t="shared" si="2"/>
        <v>705</v>
      </c>
      <c r="G144">
        <f>IF(F144&lt;'Plug-In Hybrid'!$C$11/_!$B$5*'Plug-In Hybrid'!$C$18/100,0,(F144-'Plug-In Hybrid'!$C$11*'Plug-In Hybrid'!$C$18/100/_!$B$5)*'Plug-In Hybrid'!$H$9/F144)</f>
        <v>5.5648905666132844</v>
      </c>
      <c r="H144" s="13">
        <f>'Plug-In Hybrid'!$H$9</f>
        <v>6.0418279569892475</v>
      </c>
      <c r="I144">
        <f>'Plug-In Hybrid'!$C$10</f>
        <v>1.4</v>
      </c>
      <c r="J144">
        <f>IF('Plug-In Hybrid'!$C$9="Diesel",'Plug-In Hybrid'!$C$28*100/_!$C$3,'Plug-In Hybrid'!$C$28*100/_!$C$2)</f>
        <v>3.9915966386554622</v>
      </c>
    </row>
    <row r="145" spans="6:10" x14ac:dyDescent="0.25">
      <c r="F145">
        <f t="shared" si="2"/>
        <v>710</v>
      </c>
      <c r="G145">
        <f>IF(F145&lt;'Plug-In Hybrid'!$C$11/_!$B$5*'Plug-In Hybrid'!$C$18/100,0,(F145-'Plug-In Hybrid'!$C$11*'Plug-In Hybrid'!$C$18/100/_!$B$5)*'Plug-In Hybrid'!$H$9/F145)</f>
        <v>5.5682492806300168</v>
      </c>
      <c r="H145" s="13">
        <f>'Plug-In Hybrid'!$H$9</f>
        <v>6.0418279569892475</v>
      </c>
      <c r="I145">
        <f>'Plug-In Hybrid'!$C$10</f>
        <v>1.4</v>
      </c>
      <c r="J145">
        <f>IF('Plug-In Hybrid'!$C$9="Diesel",'Plug-In Hybrid'!$C$28*100/_!$C$3,'Plug-In Hybrid'!$C$28*100/_!$C$2)</f>
        <v>3.9915966386554622</v>
      </c>
    </row>
    <row r="146" spans="6:10" x14ac:dyDescent="0.25">
      <c r="F146">
        <f t="shared" si="2"/>
        <v>715</v>
      </c>
      <c r="G146">
        <f>IF(F146&lt;'Plug-In Hybrid'!$C$11/_!$B$5*'Plug-In Hybrid'!$C$18/100,0,(F146-'Plug-In Hybrid'!$C$11*'Plug-In Hybrid'!$C$18/100/_!$B$5)*'Plug-In Hybrid'!$H$9/F146)</f>
        <v>5.5715610196255358</v>
      </c>
      <c r="H146" s="13">
        <f>'Plug-In Hybrid'!$H$9</f>
        <v>6.0418279569892475</v>
      </c>
      <c r="I146">
        <f>'Plug-In Hybrid'!$C$10</f>
        <v>1.4</v>
      </c>
      <c r="J146">
        <f>IF('Plug-In Hybrid'!$C$9="Diesel",'Plug-In Hybrid'!$C$28*100/_!$C$3,'Plug-In Hybrid'!$C$28*100/_!$C$2)</f>
        <v>3.9915966386554622</v>
      </c>
    </row>
    <row r="147" spans="6:10" x14ac:dyDescent="0.25">
      <c r="F147">
        <f t="shared" si="2"/>
        <v>720</v>
      </c>
      <c r="G147">
        <f>IF(F147&lt;'Plug-In Hybrid'!$C$11/_!$B$5*'Plug-In Hybrid'!$C$18/100,0,(F147-'Plug-In Hybrid'!$C$11*'Plug-In Hybrid'!$C$18/100/_!$B$5)*'Plug-In Hybrid'!$H$9/F147)</f>
        <v>5.5748267622461176</v>
      </c>
      <c r="H147" s="13">
        <f>'Plug-In Hybrid'!$H$9</f>
        <v>6.0418279569892475</v>
      </c>
      <c r="I147">
        <f>'Plug-In Hybrid'!$C$10</f>
        <v>1.4</v>
      </c>
      <c r="J147">
        <f>IF('Plug-In Hybrid'!$C$9="Diesel",'Plug-In Hybrid'!$C$28*100/_!$C$3,'Plug-In Hybrid'!$C$28*100/_!$C$2)</f>
        <v>3.9915966386554622</v>
      </c>
    </row>
    <row r="148" spans="6:10" x14ac:dyDescent="0.25">
      <c r="F148">
        <f t="shared" si="2"/>
        <v>725</v>
      </c>
      <c r="G148">
        <f>IF(F148&lt;'Plug-In Hybrid'!$C$11/_!$B$5*'Plug-In Hybrid'!$C$18/100,0,(F148-'Plug-In Hybrid'!$C$11*'Plug-In Hybrid'!$C$18/100/_!$B$5)*'Plug-In Hybrid'!$H$9/F148)</f>
        <v>5.5780474601408976</v>
      </c>
      <c r="H148" s="13">
        <f>'Plug-In Hybrid'!$H$9</f>
        <v>6.0418279569892475</v>
      </c>
      <c r="I148">
        <f>'Plug-In Hybrid'!$C$10</f>
        <v>1.4</v>
      </c>
      <c r="J148">
        <f>IF('Plug-In Hybrid'!$C$9="Diesel",'Plug-In Hybrid'!$C$28*100/_!$C$3,'Plug-In Hybrid'!$C$28*100/_!$C$2)</f>
        <v>3.9915966386554622</v>
      </c>
    </row>
    <row r="149" spans="6:10" x14ac:dyDescent="0.25">
      <c r="F149">
        <f t="shared" si="2"/>
        <v>730</v>
      </c>
      <c r="G149">
        <f>IF(F149&lt;'Plug-In Hybrid'!$C$11/_!$B$5*'Plug-In Hybrid'!$C$18/100,0,(F149-'Plug-In Hybrid'!$C$11*'Plug-In Hybrid'!$C$18/100/_!$B$5)*'Plug-In Hybrid'!$H$9/F149)</f>
        <v>5.5812240388864343</v>
      </c>
      <c r="H149" s="13">
        <f>'Plug-In Hybrid'!$H$9</f>
        <v>6.0418279569892475</v>
      </c>
      <c r="I149">
        <f>'Plug-In Hybrid'!$C$10</f>
        <v>1.4</v>
      </c>
      <c r="J149">
        <f>IF('Plug-In Hybrid'!$C$9="Diesel",'Plug-In Hybrid'!$C$28*100/_!$C$3,'Plug-In Hybrid'!$C$28*100/_!$C$2)</f>
        <v>3.9915966386554622</v>
      </c>
    </row>
    <row r="150" spans="6:10" x14ac:dyDescent="0.25">
      <c r="F150">
        <f t="shared" si="2"/>
        <v>735</v>
      </c>
      <c r="G150">
        <f>IF(F150&lt;'Plug-In Hybrid'!$C$11/_!$B$5*'Plug-In Hybrid'!$C$18/100,0,(F150-'Plug-In Hybrid'!$C$11*'Plug-In Hybrid'!$C$18/100/_!$B$5)*'Plug-In Hybrid'!$H$9/F150)</f>
        <v>5.5843573988735278</v>
      </c>
      <c r="H150" s="13">
        <f>'Plug-In Hybrid'!$H$9</f>
        <v>6.0418279569892475</v>
      </c>
      <c r="I150">
        <f>'Plug-In Hybrid'!$C$10</f>
        <v>1.4</v>
      </c>
      <c r="J150">
        <f>IF('Plug-In Hybrid'!$C$9="Diesel",'Plug-In Hybrid'!$C$28*100/_!$C$3,'Plug-In Hybrid'!$C$28*100/_!$C$2)</f>
        <v>3.9915966386554622</v>
      </c>
    </row>
    <row r="151" spans="6:10" x14ac:dyDescent="0.25">
      <c r="F151">
        <f t="shared" si="2"/>
        <v>740</v>
      </c>
      <c r="G151">
        <f>IF(F151&lt;'Plug-In Hybrid'!$C$11/_!$B$5*'Plug-In Hybrid'!$C$18/100,0,(F151-'Plug-In Hybrid'!$C$11*'Plug-In Hybrid'!$C$18/100/_!$B$5)*'Plug-In Hybrid'!$H$9/F151)</f>
        <v>5.587448416158094</v>
      </c>
      <c r="H151" s="13">
        <f>'Plug-In Hybrid'!$H$9</f>
        <v>6.0418279569892475</v>
      </c>
      <c r="I151">
        <f>'Plug-In Hybrid'!$C$10</f>
        <v>1.4</v>
      </c>
      <c r="J151">
        <f>IF('Plug-In Hybrid'!$C$9="Diesel",'Plug-In Hybrid'!$C$28*100/_!$C$3,'Plug-In Hybrid'!$C$28*100/_!$C$2)</f>
        <v>3.9915966386554622</v>
      </c>
    </row>
    <row r="152" spans="6:10" x14ac:dyDescent="0.25">
      <c r="F152">
        <f t="shared" si="2"/>
        <v>745</v>
      </c>
      <c r="G152">
        <f>IF(F152&lt;'Plug-In Hybrid'!$C$11/_!$B$5*'Plug-In Hybrid'!$C$18/100,0,(F152-'Plug-In Hybrid'!$C$11*'Plug-In Hybrid'!$C$18/100/_!$B$5)*'Plug-In Hybrid'!$H$9/F152)</f>
        <v>5.5904979432777662</v>
      </c>
      <c r="H152" s="13">
        <f>'Plug-In Hybrid'!$H$9</f>
        <v>6.0418279569892475</v>
      </c>
      <c r="I152">
        <f>'Plug-In Hybrid'!$C$10</f>
        <v>1.4</v>
      </c>
      <c r="J152">
        <f>IF('Plug-In Hybrid'!$C$9="Diesel",'Plug-In Hybrid'!$C$28*100/_!$C$3,'Plug-In Hybrid'!$C$28*100/_!$C$2)</f>
        <v>3.9915966386554622</v>
      </c>
    </row>
    <row r="153" spans="6:10" x14ac:dyDescent="0.25">
      <c r="F153">
        <f t="shared" si="2"/>
        <v>750</v>
      </c>
      <c r="G153">
        <f>IF(F153&lt;'Plug-In Hybrid'!$C$11/_!$B$5*'Plug-In Hybrid'!$C$18/100,0,(F153-'Plug-In Hybrid'!$C$11*'Plug-In Hybrid'!$C$18/100/_!$B$5)*'Plug-In Hybrid'!$H$9/F153)</f>
        <v>5.5935068100358425</v>
      </c>
      <c r="H153" s="13">
        <f>'Plug-In Hybrid'!$H$9</f>
        <v>6.0418279569892475</v>
      </c>
      <c r="I153">
        <f>'Plug-In Hybrid'!$C$10</f>
        <v>1.4</v>
      </c>
      <c r="J153">
        <f>IF('Plug-In Hybrid'!$C$9="Diesel",'Plug-In Hybrid'!$C$28*100/_!$C$3,'Plug-In Hybrid'!$C$28*100/_!$C$2)</f>
        <v>3.9915966386554622</v>
      </c>
    </row>
    <row r="154" spans="6:10" x14ac:dyDescent="0.25">
      <c r="F154">
        <f t="shared" si="2"/>
        <v>755</v>
      </c>
      <c r="G154">
        <f>IF(F154&lt;'Plug-In Hybrid'!$C$11/_!$B$5*'Plug-In Hybrid'!$C$18/100,0,(F154-'Plug-In Hybrid'!$C$11*'Plug-In Hybrid'!$C$18/100/_!$B$5)*'Plug-In Hybrid'!$H$9/F154)</f>
        <v>5.5964758242540773</v>
      </c>
      <c r="H154" s="13">
        <f>'Plug-In Hybrid'!$H$9</f>
        <v>6.0418279569892475</v>
      </c>
      <c r="I154">
        <f>'Plug-In Hybrid'!$C$10</f>
        <v>1.4</v>
      </c>
      <c r="J154">
        <f>IF('Plug-In Hybrid'!$C$9="Diesel",'Plug-In Hybrid'!$C$28*100/_!$C$3,'Plug-In Hybrid'!$C$28*100/_!$C$2)</f>
        <v>3.9915966386554622</v>
      </c>
    </row>
    <row r="155" spans="6:10" x14ac:dyDescent="0.25">
      <c r="F155">
        <f t="shared" si="2"/>
        <v>760</v>
      </c>
      <c r="G155">
        <f>IF(F155&lt;'Plug-In Hybrid'!$C$11/_!$B$5*'Plug-In Hybrid'!$C$18/100,0,(F155-'Plug-In Hybrid'!$C$11*'Plug-In Hybrid'!$C$18/100/_!$B$5)*'Plug-In Hybrid'!$H$9/F155)</f>
        <v>5.5994057724957562</v>
      </c>
      <c r="H155" s="13">
        <f>'Plug-In Hybrid'!$H$9</f>
        <v>6.0418279569892475</v>
      </c>
      <c r="I155">
        <f>'Plug-In Hybrid'!$C$10</f>
        <v>1.4</v>
      </c>
      <c r="J155">
        <f>IF('Plug-In Hybrid'!$C$9="Diesel",'Plug-In Hybrid'!$C$28*100/_!$C$3,'Plug-In Hybrid'!$C$28*100/_!$C$2)</f>
        <v>3.9915966386554622</v>
      </c>
    </row>
    <row r="156" spans="6:10" x14ac:dyDescent="0.25">
      <c r="F156">
        <f t="shared" si="2"/>
        <v>765</v>
      </c>
      <c r="G156">
        <f>IF(F156&lt;'Plug-In Hybrid'!$C$11/_!$B$5*'Plug-In Hybrid'!$C$18/100,0,(F156-'Plug-In Hybrid'!$C$11*'Plug-In Hybrid'!$C$18/100/_!$B$5)*'Plug-In Hybrid'!$H$9/F156)</f>
        <v>5.6022974207604186</v>
      </c>
      <c r="H156" s="13">
        <f>'Plug-In Hybrid'!$H$9</f>
        <v>6.0418279569892475</v>
      </c>
      <c r="I156">
        <f>'Plug-In Hybrid'!$C$10</f>
        <v>1.4</v>
      </c>
      <c r="J156">
        <f>IF('Plug-In Hybrid'!$C$9="Diesel",'Plug-In Hybrid'!$C$28*100/_!$C$3,'Plug-In Hybrid'!$C$28*100/_!$C$2)</f>
        <v>3.9915966386554622</v>
      </c>
    </row>
    <row r="157" spans="6:10" x14ac:dyDescent="0.25">
      <c r="F157">
        <f t="shared" si="2"/>
        <v>770</v>
      </c>
      <c r="G157">
        <f>IF(F157&lt;'Plug-In Hybrid'!$C$11/_!$B$5*'Plug-In Hybrid'!$C$18/100,0,(F157-'Plug-In Hybrid'!$C$11*'Plug-In Hybrid'!$C$18/100/_!$B$5)*'Plug-In Hybrid'!$H$9/F157)</f>
        <v>5.6051515151515146</v>
      </c>
      <c r="H157" s="13">
        <f>'Plug-In Hybrid'!$H$9</f>
        <v>6.0418279569892475</v>
      </c>
      <c r="I157">
        <f>'Plug-In Hybrid'!$C$10</f>
        <v>1.4</v>
      </c>
      <c r="J157">
        <f>IF('Plug-In Hybrid'!$C$9="Diesel",'Plug-In Hybrid'!$C$28*100/_!$C$3,'Plug-In Hybrid'!$C$28*100/_!$C$2)</f>
        <v>3.9915966386554622</v>
      </c>
    </row>
    <row r="158" spans="6:10" x14ac:dyDescent="0.25">
      <c r="F158">
        <f t="shared" si="2"/>
        <v>775</v>
      </c>
      <c r="G158">
        <f>IF(F158&lt;'Plug-In Hybrid'!$C$11/_!$B$5*'Plug-In Hybrid'!$C$18/100,0,(F158-'Plug-In Hybrid'!$C$11*'Plug-In Hybrid'!$C$18/100/_!$B$5)*'Plug-In Hybrid'!$H$9/F158)</f>
        <v>5.6079687825182098</v>
      </c>
      <c r="H158" s="13">
        <f>'Plug-In Hybrid'!$H$9</f>
        <v>6.0418279569892475</v>
      </c>
      <c r="I158">
        <f>'Plug-In Hybrid'!$C$10</f>
        <v>1.4</v>
      </c>
      <c r="J158">
        <f>IF('Plug-In Hybrid'!$C$9="Diesel",'Plug-In Hybrid'!$C$28*100/_!$C$3,'Plug-In Hybrid'!$C$28*100/_!$C$2)</f>
        <v>3.9915966386554622</v>
      </c>
    </row>
    <row r="159" spans="6:10" x14ac:dyDescent="0.25">
      <c r="F159">
        <f t="shared" si="2"/>
        <v>780</v>
      </c>
      <c r="G159">
        <f>IF(F159&lt;'Plug-In Hybrid'!$C$11/_!$B$5*'Plug-In Hybrid'!$C$18/100,0,(F159-'Plug-In Hybrid'!$C$11*'Plug-In Hybrid'!$C$18/100/_!$B$5)*'Plug-In Hybrid'!$H$9/F159)</f>
        <v>5.6107499310725109</v>
      </c>
      <c r="H159" s="13">
        <f>'Plug-In Hybrid'!$H$9</f>
        <v>6.0418279569892475</v>
      </c>
      <c r="I159">
        <f>'Plug-In Hybrid'!$C$10</f>
        <v>1.4</v>
      </c>
      <c r="J159">
        <f>IF('Plug-In Hybrid'!$C$9="Diesel",'Plug-In Hybrid'!$C$28*100/_!$C$3,'Plug-In Hybrid'!$C$28*100/_!$C$2)</f>
        <v>3.9915966386554622</v>
      </c>
    </row>
    <row r="160" spans="6:10" x14ac:dyDescent="0.25">
      <c r="F160">
        <f t="shared" si="2"/>
        <v>785</v>
      </c>
      <c r="G160">
        <f>IF(F160&lt;'Plug-In Hybrid'!$C$11/_!$B$5*'Plug-In Hybrid'!$C$18/100,0,(F160-'Plug-In Hybrid'!$C$11*'Plug-In Hybrid'!$C$18/100/_!$B$5)*'Plug-In Hybrid'!$H$9/F160)</f>
        <v>5.6134956509828093</v>
      </c>
      <c r="H160" s="13">
        <f>'Plug-In Hybrid'!$H$9</f>
        <v>6.0418279569892475</v>
      </c>
      <c r="I160">
        <f>'Plug-In Hybrid'!$C$10</f>
        <v>1.4</v>
      </c>
      <c r="J160">
        <f>IF('Plug-In Hybrid'!$C$9="Diesel",'Plug-In Hybrid'!$C$28*100/_!$C$3,'Plug-In Hybrid'!$C$28*100/_!$C$2)</f>
        <v>3.9915966386554622</v>
      </c>
    </row>
    <row r="161" spans="6:10" x14ac:dyDescent="0.25">
      <c r="F161">
        <f t="shared" si="2"/>
        <v>790</v>
      </c>
      <c r="G161">
        <f>IF(F161&lt;'Plug-In Hybrid'!$C$11/_!$B$5*'Plug-In Hybrid'!$C$18/100,0,(F161-'Plug-In Hybrid'!$C$11*'Plug-In Hybrid'!$C$18/100/_!$B$5)*'Plug-In Hybrid'!$H$9/F161)</f>
        <v>5.6162066149448755</v>
      </c>
      <c r="H161" s="13">
        <f>'Plug-In Hybrid'!$H$9</f>
        <v>6.0418279569892475</v>
      </c>
      <c r="I161">
        <f>'Plug-In Hybrid'!$C$10</f>
        <v>1.4</v>
      </c>
      <c r="J161">
        <f>IF('Plug-In Hybrid'!$C$9="Diesel",'Plug-In Hybrid'!$C$28*100/_!$C$3,'Plug-In Hybrid'!$C$28*100/_!$C$2)</f>
        <v>3.9915966386554622</v>
      </c>
    </row>
    <row r="162" spans="6:10" x14ac:dyDescent="0.25">
      <c r="F162">
        <f t="shared" si="2"/>
        <v>795</v>
      </c>
      <c r="G162">
        <f>IF(F162&lt;'Plug-In Hybrid'!$C$11/_!$B$5*'Plug-In Hybrid'!$C$18/100,0,(F162-'Plug-In Hybrid'!$C$11*'Plug-In Hybrid'!$C$18/100/_!$B$5)*'Plug-In Hybrid'!$H$9/F162)</f>
        <v>5.618883478731318</v>
      </c>
      <c r="H162" s="13">
        <f>'Plug-In Hybrid'!$H$9</f>
        <v>6.0418279569892475</v>
      </c>
      <c r="I162">
        <f>'Plug-In Hybrid'!$C$10</f>
        <v>1.4</v>
      </c>
      <c r="J162">
        <f>IF('Plug-In Hybrid'!$C$9="Diesel",'Plug-In Hybrid'!$C$28*100/_!$C$3,'Plug-In Hybrid'!$C$28*100/_!$C$2)</f>
        <v>3.9915966386554622</v>
      </c>
    </row>
    <row r="163" spans="6:10" x14ac:dyDescent="0.25">
      <c r="F163">
        <f t="shared" si="2"/>
        <v>800</v>
      </c>
      <c r="G163">
        <f>IF(F163&lt;'Plug-In Hybrid'!$C$11/_!$B$5*'Plug-In Hybrid'!$C$18/100,0,(F163-'Plug-In Hybrid'!$C$11*'Plug-In Hybrid'!$C$18/100/_!$B$5)*'Plug-In Hybrid'!$H$9/F163)</f>
        <v>5.6215268817204302</v>
      </c>
      <c r="H163" s="13">
        <f>'Plug-In Hybrid'!$H$9</f>
        <v>6.0418279569892475</v>
      </c>
      <c r="I163">
        <f>'Plug-In Hybrid'!$C$10</f>
        <v>1.4</v>
      </c>
      <c r="J163">
        <f>IF('Plug-In Hybrid'!$C$9="Diesel",'Plug-In Hybrid'!$C$28*100/_!$C$3,'Plug-In Hybrid'!$C$28*100/_!$C$2)</f>
        <v>3.9915966386554622</v>
      </c>
    </row>
  </sheetData>
  <sheetProtection algorithmName="SHA-512" hashValue="o3shHEII5Inp8Dtvys+QFDbnrg6dPC2OdZQdSDIC5SBNYHwnasO121bjZZ5lmzct6bdZWCXzm7HKiWSmN13URw==" saltValue="BLMwXteUVaKziChyylnV6Q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Plug-In Hybrid</vt:lpstr>
      <vt:lpstr>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Müller</dc:creator>
  <cp:lastModifiedBy>Markus Müller</cp:lastModifiedBy>
  <cp:lastPrinted>2020-01-30T13:07:29Z</cp:lastPrinted>
  <dcterms:created xsi:type="dcterms:W3CDTF">2020-01-28T14:12:27Z</dcterms:created>
  <dcterms:modified xsi:type="dcterms:W3CDTF">2020-01-30T15:00:12Z</dcterms:modified>
</cp:coreProperties>
</file>