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730" windowHeight="11760" activeTab="1"/>
  </bookViews>
  <sheets>
    <sheet name="EWD" sheetId="1" r:id="rId1"/>
    <sheet name="Decalage" sheetId="2" r:id="rId2"/>
  </sheets>
  <definedNames/>
  <calcPr fullCalcOnLoad="1"/>
</workbook>
</file>

<file path=xl/comments1.xml><?xml version="1.0" encoding="utf-8"?>
<comments xmlns="http://schemas.openxmlformats.org/spreadsheetml/2006/main">
  <authors>
    <author>Markus</author>
  </authors>
  <commentList>
    <comment ref="J6" authorId="0">
      <text>
        <r>
          <rPr>
            <b/>
            <sz val="9"/>
            <rFont val="Tahoma"/>
            <family val="2"/>
          </rPr>
          <t>Markus:</t>
        </r>
        <r>
          <rPr>
            <sz val="9"/>
            <rFont val="Tahoma"/>
            <family val="2"/>
          </rPr>
          <t xml:space="preserve">
Relative Klappengrösse</t>
        </r>
      </text>
    </comment>
    <comment ref="J7" authorId="0">
      <text>
        <r>
          <rPr>
            <b/>
            <sz val="9"/>
            <rFont val="Tahoma"/>
            <family val="2"/>
          </rPr>
          <t>Markus:</t>
        </r>
        <r>
          <rPr>
            <sz val="9"/>
            <rFont val="Tahoma"/>
            <family val="2"/>
          </rPr>
          <t xml:space="preserve">
Wirkungsgrad der Klappe</t>
        </r>
      </text>
    </comment>
    <comment ref="J9" authorId="0">
      <text>
        <r>
          <rPr>
            <b/>
            <sz val="9"/>
            <rFont val="Tahoma"/>
            <family val="2"/>
          </rPr>
          <t>Markus:</t>
        </r>
        <r>
          <rPr>
            <sz val="9"/>
            <rFont val="Tahoma"/>
            <family val="2"/>
          </rPr>
          <t xml:space="preserve">
Ruderausschlag in °
</t>
        </r>
      </text>
    </comment>
    <comment ref="E6" authorId="0">
      <text>
        <r>
          <rPr>
            <b/>
            <sz val="9"/>
            <rFont val="Tahoma"/>
            <family val="2"/>
          </rPr>
          <t>Markus:</t>
        </r>
        <r>
          <rPr>
            <sz val="9"/>
            <rFont val="Tahoma"/>
            <family val="2"/>
          </rPr>
          <t xml:space="preserve">
Winkel zur Unterlage</t>
        </r>
      </text>
    </comment>
    <comment ref="E11" authorId="0">
      <text>
        <r>
          <rPr>
            <b/>
            <sz val="9"/>
            <rFont val="Tahoma"/>
            <family val="2"/>
          </rPr>
          <t>Markus:</t>
        </r>
        <r>
          <rPr>
            <sz val="9"/>
            <rFont val="Tahoma"/>
            <family val="2"/>
          </rPr>
          <t xml:space="preserve">
Winkel zur Unterlage</t>
        </r>
      </text>
    </comment>
  </commentList>
</comments>
</file>

<file path=xl/comments2.xml><?xml version="1.0" encoding="utf-8"?>
<comments xmlns="http://schemas.openxmlformats.org/spreadsheetml/2006/main">
  <authors>
    <author>Markus</author>
  </authors>
  <commentList>
    <comment ref="E6" authorId="0">
      <text>
        <r>
          <rPr>
            <b/>
            <sz val="9"/>
            <rFont val="Tahoma"/>
            <family val="2"/>
          </rPr>
          <t>Markus:</t>
        </r>
        <r>
          <rPr>
            <sz val="9"/>
            <rFont val="Tahoma"/>
            <family val="2"/>
          </rPr>
          <t xml:space="preserve">
Winkel zur Unterlage</t>
        </r>
      </text>
    </comment>
    <comment ref="J6" authorId="0">
      <text>
        <r>
          <rPr>
            <b/>
            <sz val="9"/>
            <rFont val="Tahoma"/>
            <family val="2"/>
          </rPr>
          <t>Markus:</t>
        </r>
        <r>
          <rPr>
            <sz val="9"/>
            <rFont val="Tahoma"/>
            <family val="2"/>
          </rPr>
          <t xml:space="preserve">
Relative Klappengrösse</t>
        </r>
      </text>
    </comment>
    <comment ref="J7" authorId="0">
      <text>
        <r>
          <rPr>
            <b/>
            <sz val="9"/>
            <rFont val="Tahoma"/>
            <family val="2"/>
          </rPr>
          <t>Markus:</t>
        </r>
        <r>
          <rPr>
            <sz val="9"/>
            <rFont val="Tahoma"/>
            <family val="2"/>
          </rPr>
          <t xml:space="preserve">
Wirkungsgrad der Klappe</t>
        </r>
      </text>
    </comment>
    <comment ref="J9" authorId="0">
      <text>
        <r>
          <rPr>
            <b/>
            <sz val="9"/>
            <rFont val="Tahoma"/>
            <family val="2"/>
          </rPr>
          <t>Markus:</t>
        </r>
        <r>
          <rPr>
            <sz val="9"/>
            <rFont val="Tahoma"/>
            <family val="2"/>
          </rPr>
          <t xml:space="preserve">
Ruderausschlag in °
</t>
        </r>
      </text>
    </comment>
    <comment ref="E11" authorId="0">
      <text>
        <r>
          <rPr>
            <b/>
            <sz val="9"/>
            <rFont val="Tahoma"/>
            <family val="2"/>
          </rPr>
          <t>Markus:</t>
        </r>
        <r>
          <rPr>
            <sz val="9"/>
            <rFont val="Tahoma"/>
            <family val="2"/>
          </rPr>
          <t xml:space="preserve">
Winkel zur Unterlage</t>
        </r>
      </text>
    </comment>
  </commentList>
</comments>
</file>

<file path=xl/sharedStrings.xml><?xml version="1.0" encoding="utf-8"?>
<sst xmlns="http://schemas.openxmlformats.org/spreadsheetml/2006/main" count="108" uniqueCount="73">
  <si>
    <t>mm</t>
  </si>
  <si>
    <t xml:space="preserve">°    </t>
  </si>
  <si>
    <r>
      <t xml:space="preserve">(1) </t>
    </r>
    <r>
      <rPr>
        <sz val="14"/>
        <rFont val="Arial"/>
        <family val="2"/>
      </rPr>
      <t>Distanz von Nasenleiste zur Unterlage</t>
    </r>
  </si>
  <si>
    <r>
      <t xml:space="preserve">(2) </t>
    </r>
    <r>
      <rPr>
        <sz val="14"/>
        <rFont val="Arial"/>
        <family val="2"/>
      </rPr>
      <t>Distanz von Endleiste zur Unterlage</t>
    </r>
  </si>
  <si>
    <r>
      <t xml:space="preserve">(2) </t>
    </r>
    <r>
      <rPr>
        <sz val="14"/>
        <rFont val="Arial"/>
        <family val="2"/>
      </rPr>
      <t>Distance from Trailing Edge to the Tabletop</t>
    </r>
  </si>
  <si>
    <r>
      <t xml:space="preserve">(1) </t>
    </r>
    <r>
      <rPr>
        <sz val="14"/>
        <rFont val="Arial"/>
        <family val="2"/>
      </rPr>
      <t>Distance from Leading Edge to the Tabletop</t>
    </r>
  </si>
  <si>
    <r>
      <t xml:space="preserve">aktuelle EWD </t>
    </r>
    <r>
      <rPr>
        <b/>
        <vertAlign val="superscript"/>
        <sz val="14"/>
        <rFont val="Arial"/>
        <family val="2"/>
      </rPr>
      <t>(3)</t>
    </r>
  </si>
  <si>
    <t>°</t>
  </si>
  <si>
    <t>Tiefe der Leitwerkauflage</t>
  </si>
  <si>
    <t>EWD Korrektur</t>
  </si>
  <si>
    <t>mm erhöhen</t>
  </si>
  <si>
    <t>gewünschte EWD</t>
  </si>
  <si>
    <t>Höhenleitwerk</t>
  </si>
  <si>
    <t>Gesamtfläche</t>
  </si>
  <si>
    <t>mm²</t>
  </si>
  <si>
    <t>Ruderfäche</t>
  </si>
  <si>
    <t>der Stelle der definierten Rudertiefe gemessen werden</t>
  </si>
  <si>
    <r>
      <t>Rudertiefe innen</t>
    </r>
    <r>
      <rPr>
        <vertAlign val="superscript"/>
        <sz val="14"/>
        <rFont val="Arial"/>
        <family val="2"/>
      </rPr>
      <t xml:space="preserve"> (1)</t>
    </r>
  </si>
  <si>
    <r>
      <t>getrimmter Ausschlag</t>
    </r>
    <r>
      <rPr>
        <vertAlign val="superscript"/>
        <sz val="14"/>
        <rFont val="Arial"/>
        <family val="2"/>
      </rPr>
      <t xml:space="preserve">  (1)</t>
    </r>
  </si>
  <si>
    <r>
      <t>mm</t>
    </r>
    <r>
      <rPr>
        <b/>
        <vertAlign val="superscript"/>
        <sz val="14"/>
        <rFont val="Arial"/>
        <family val="2"/>
      </rPr>
      <t xml:space="preserve"> (2)</t>
    </r>
  </si>
  <si>
    <r>
      <t>EWD Korrektur</t>
    </r>
    <r>
      <rPr>
        <vertAlign val="superscript"/>
        <sz val="14"/>
        <rFont val="Arial"/>
        <family val="2"/>
      </rPr>
      <t xml:space="preserve">  (3)</t>
    </r>
  </si>
  <si>
    <r>
      <t xml:space="preserve">(3) </t>
    </r>
    <r>
      <rPr>
        <sz val="14"/>
        <rFont val="Arial"/>
        <family val="2"/>
      </rPr>
      <t>nötige Korrektur damit das Ruder wieder 0°-getrimmt ist</t>
    </r>
  </si>
  <si>
    <r>
      <t xml:space="preserve">(2) </t>
    </r>
    <r>
      <rPr>
        <sz val="14"/>
        <rFont val="Arial"/>
        <family val="2"/>
      </rPr>
      <t>nach oben getrimmt positiver Wert (nach unten negativ)</t>
    </r>
  </si>
  <si>
    <t>Flügeltiefe C</t>
  </si>
  <si>
    <r>
      <t xml:space="preserve">Distanz vorne A1 </t>
    </r>
    <r>
      <rPr>
        <b/>
        <vertAlign val="superscript"/>
        <sz val="14"/>
        <rFont val="Arial"/>
        <family val="2"/>
      </rPr>
      <t>(1)</t>
    </r>
  </si>
  <si>
    <r>
      <t xml:space="preserve">Distanz hinten A2 </t>
    </r>
    <r>
      <rPr>
        <b/>
        <vertAlign val="superscript"/>
        <sz val="14"/>
        <rFont val="Arial"/>
        <family val="2"/>
      </rPr>
      <t>(2)</t>
    </r>
  </si>
  <si>
    <t>Höhenleitwerkstiefe c</t>
  </si>
  <si>
    <r>
      <t xml:space="preserve">Distanz vorne a1 </t>
    </r>
    <r>
      <rPr>
        <b/>
        <vertAlign val="superscript"/>
        <sz val="14"/>
        <rFont val="Arial"/>
        <family val="2"/>
      </rPr>
      <t>(1)</t>
    </r>
  </si>
  <si>
    <r>
      <t xml:space="preserve">Distanz hinten a2 </t>
    </r>
    <r>
      <rPr>
        <b/>
        <vertAlign val="superscript"/>
        <sz val="14"/>
        <rFont val="Arial"/>
        <family val="2"/>
      </rPr>
      <t>(2)</t>
    </r>
  </si>
  <si>
    <t>Leitwerkauflage L</t>
  </si>
  <si>
    <r>
      <t xml:space="preserve">(3) </t>
    </r>
    <r>
      <rPr>
        <sz val="14"/>
        <rFont val="Arial"/>
        <family val="2"/>
      </rPr>
      <t>VORSICHT: bei negativem EWD wird das Modell instabil!</t>
    </r>
  </si>
  <si>
    <t>negative (positive) Korrektur --&gt; EWD verringern (erhöhen)</t>
  </si>
  <si>
    <t>Anwendung:</t>
  </si>
  <si>
    <r>
      <t xml:space="preserve">Diese Methode ist anzuwenden, um einen EWD zu ermitteln oder einzustellen - </t>
    </r>
    <r>
      <rPr>
        <b/>
        <sz val="14"/>
        <rFont val="Arial"/>
        <family val="2"/>
      </rPr>
      <t>insbesondere vor  dem Erstflug</t>
    </r>
  </si>
  <si>
    <r>
      <t xml:space="preserve">(1) </t>
    </r>
    <r>
      <rPr>
        <sz val="14"/>
        <rFont val="Arial"/>
        <family val="2"/>
      </rPr>
      <t xml:space="preserve">der getrimmt Ruderausschlag muss bei der </t>
    </r>
  </si>
  <si>
    <t>Wing Chord C</t>
  </si>
  <si>
    <r>
      <t xml:space="preserve">Distance Leading Edge A1 </t>
    </r>
    <r>
      <rPr>
        <b/>
        <vertAlign val="superscript"/>
        <sz val="14"/>
        <rFont val="Arial"/>
        <family val="2"/>
      </rPr>
      <t>(1)</t>
    </r>
  </si>
  <si>
    <r>
      <t xml:space="preserve">Distance Trailing Edge A2 </t>
    </r>
    <r>
      <rPr>
        <b/>
        <vertAlign val="superscript"/>
        <sz val="14"/>
        <rFont val="Arial"/>
        <family val="2"/>
      </rPr>
      <t>(2)</t>
    </r>
  </si>
  <si>
    <r>
      <t xml:space="preserve">Distance Leading Edge a1 </t>
    </r>
    <r>
      <rPr>
        <b/>
        <vertAlign val="superscript"/>
        <sz val="14"/>
        <rFont val="Arial"/>
        <family val="2"/>
      </rPr>
      <t>(1)</t>
    </r>
  </si>
  <si>
    <r>
      <t xml:space="preserve">Distance Trailing Edge a2 </t>
    </r>
    <r>
      <rPr>
        <b/>
        <vertAlign val="superscript"/>
        <sz val="14"/>
        <rFont val="Arial"/>
        <family val="2"/>
      </rPr>
      <t>(2)</t>
    </r>
  </si>
  <si>
    <t>Horizontal Stabilizer Chord c</t>
  </si>
  <si>
    <t>Padding L</t>
  </si>
  <si>
    <r>
      <t xml:space="preserve">(3) </t>
    </r>
    <r>
      <rPr>
        <sz val="14"/>
        <rFont val="Arial"/>
        <family val="2"/>
      </rPr>
      <t>Caution: with negative declange the plane gets unstable!</t>
    </r>
  </si>
  <si>
    <t>Eingabefelder:</t>
  </si>
  <si>
    <t>Resultate:</t>
  </si>
  <si>
    <t>How to use:</t>
  </si>
  <si>
    <t>Input:</t>
  </si>
  <si>
    <t>Results:</t>
  </si>
  <si>
    <t xml:space="preserve">© by www.eCalc.ch - V2.0 - Verwendung auf eigene Gefahr - jegliche Haftung wird abgelehnt
</t>
  </si>
  <si>
    <t>Statische EWD - Vermessung</t>
  </si>
  <si>
    <t>Dynamische EWD - Korrektur</t>
  </si>
  <si>
    <t>Horizontal Stabilizer:</t>
  </si>
  <si>
    <t>Total area</t>
  </si>
  <si>
    <t>Rudder area</t>
  </si>
  <si>
    <t>Padding</t>
  </si>
  <si>
    <r>
      <t>Rudder chord</t>
    </r>
    <r>
      <rPr>
        <vertAlign val="superscript"/>
        <sz val="14"/>
        <rFont val="Arial"/>
        <family val="2"/>
      </rPr>
      <t xml:space="preserve"> (1)</t>
    </r>
  </si>
  <si>
    <r>
      <t>Trim deflection</t>
    </r>
    <r>
      <rPr>
        <vertAlign val="superscript"/>
        <sz val="14"/>
        <rFont val="Arial"/>
        <family val="2"/>
      </rPr>
      <t xml:space="preserve"> (1)</t>
    </r>
  </si>
  <si>
    <r>
      <t>mm</t>
    </r>
    <r>
      <rPr>
        <vertAlign val="superscript"/>
        <sz val="14"/>
        <rFont val="Arial"/>
        <family val="2"/>
      </rPr>
      <t xml:space="preserve"> (2)</t>
    </r>
  </si>
  <si>
    <r>
      <t xml:space="preserve">(1) </t>
    </r>
    <r>
      <rPr>
        <sz val="14"/>
        <rFont val="Arial"/>
        <family val="2"/>
      </rPr>
      <t xml:space="preserve">the trim deflection must be measured at position </t>
    </r>
  </si>
  <si>
    <t>of the defined rudder chord</t>
  </si>
  <si>
    <r>
      <t xml:space="preserve">(2) </t>
    </r>
    <r>
      <rPr>
        <sz val="14"/>
        <rFont val="Arial"/>
        <family val="2"/>
      </rPr>
      <t>deflections upward uses positive values (downward negativ)</t>
    </r>
  </si>
  <si>
    <r>
      <t xml:space="preserve">(3) </t>
    </r>
    <r>
      <rPr>
        <sz val="14"/>
        <rFont val="Arial"/>
        <family val="2"/>
      </rPr>
      <t>required correction of declage to achieve a neutral trim again.</t>
    </r>
  </si>
  <si>
    <t>negative (positive) correction --&gt; reduces (increases) the decalage</t>
  </si>
  <si>
    <t>Desired Decalage</t>
  </si>
  <si>
    <r>
      <t xml:space="preserve">Actual Decalage </t>
    </r>
    <r>
      <rPr>
        <b/>
        <vertAlign val="superscript"/>
        <sz val="14"/>
        <rFont val="Arial"/>
        <family val="2"/>
      </rPr>
      <t>(3)</t>
    </r>
  </si>
  <si>
    <t>Correction of Decalage by</t>
  </si>
  <si>
    <t>This methode evaluates your actual decalage and the required correction to achive a  desired decalage. Use this BEFORE maiden flight.</t>
  </si>
  <si>
    <t xml:space="preserve">© by www.eCalc.ch - V2.0 - usage on own risk - we reject any liability
</t>
  </si>
  <si>
    <r>
      <t>Decalage Correction by</t>
    </r>
    <r>
      <rPr>
        <vertAlign val="superscript"/>
        <sz val="14"/>
        <rFont val="Arial"/>
        <family val="2"/>
      </rPr>
      <t xml:space="preserve">  (3)</t>
    </r>
  </si>
  <si>
    <t>Most probably, after optimization of the center of gravitiy to your needs, the elevator trim might be out of neutral. This can be corrected by changing the decalage. This reduces drag and increses your best glide ratio.</t>
  </si>
  <si>
    <t>Diese Methode is anzuwenden, wenn der korrekte Schwerpunkt erflogen wurde und die zugehörige Trimmung mittels EWD Korrektur wieder auf neutral gebracht werden soll. Damit reduziert sich der induzierte Widerstand und die Gleitzahl wird verbessert.</t>
  </si>
  <si>
    <t>Static Decalage Evaluation</t>
  </si>
  <si>
    <t>Dynamic Decalage Correction</t>
  </si>
</sst>
</file>

<file path=xl/styles.xml><?xml version="1.0" encoding="utf-8"?>
<styleSheet xmlns="http://schemas.openxmlformats.org/spreadsheetml/2006/main">
  <numFmts count="1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0_ ;[Red]\-0.00\ "/>
    <numFmt numFmtId="165" formatCode="0.00_ ;\-0.00\ "/>
  </numFmts>
  <fonts count="46">
    <font>
      <sz val="11"/>
      <color theme="1"/>
      <name val="Arial"/>
      <family val="2"/>
    </font>
    <font>
      <sz val="11"/>
      <color indexed="8"/>
      <name val="Arial"/>
      <family val="2"/>
    </font>
    <font>
      <b/>
      <sz val="14"/>
      <name val="MS Sans Serif"/>
      <family val="2"/>
    </font>
    <font>
      <sz val="14"/>
      <name val="Arial"/>
      <family val="2"/>
    </font>
    <font>
      <b/>
      <sz val="14"/>
      <color indexed="18"/>
      <name val="Arial"/>
      <family val="2"/>
    </font>
    <font>
      <b/>
      <sz val="14"/>
      <name val="Arial"/>
      <family val="2"/>
    </font>
    <font>
      <b/>
      <vertAlign val="superscript"/>
      <sz val="14"/>
      <name val="Arial"/>
      <family val="2"/>
    </font>
    <font>
      <vertAlign val="superscript"/>
      <sz val="14"/>
      <name val="Arial"/>
      <family val="2"/>
    </font>
    <font>
      <sz val="9"/>
      <name val="Tahoma"/>
      <family val="2"/>
    </font>
    <font>
      <b/>
      <sz val="9"/>
      <name val="Tahoma"/>
      <family val="2"/>
    </font>
    <font>
      <sz val="10"/>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4"/>
      <color indexed="8"/>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4"/>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style="thin"/>
    </border>
    <border>
      <left style="medium"/>
      <right style="medium"/>
      <top style="medium"/>
      <bottom style="thin"/>
    </border>
    <border>
      <left style="medium"/>
      <right>
        <color indexed="63"/>
      </right>
      <top style="thin"/>
      <bottom style="thin"/>
    </border>
    <border>
      <left style="medium"/>
      <right style="medium"/>
      <top style="thin"/>
      <bottom style="thin"/>
    </border>
    <border>
      <left style="medium"/>
      <right>
        <color indexed="63"/>
      </right>
      <top>
        <color indexed="63"/>
      </top>
      <bottom>
        <color indexed="63"/>
      </bottom>
    </border>
    <border>
      <left style="medium"/>
      <right style="medium"/>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style="thin"/>
      <bottom style="medium"/>
    </border>
    <border>
      <left style="medium"/>
      <right style="medium"/>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55">
    <xf numFmtId="0" fontId="0" fillId="0" borderId="0" xfId="0" applyAlignment="1">
      <alignment/>
    </xf>
    <xf numFmtId="0" fontId="3" fillId="33" borderId="10" xfId="0" applyFont="1" applyFill="1" applyBorder="1" applyAlignment="1" applyProtection="1">
      <alignment vertical="center"/>
      <protection/>
    </xf>
    <xf numFmtId="2" fontId="4" fillId="34" borderId="11" xfId="0" applyNumberFormat="1" applyFont="1" applyFill="1" applyBorder="1" applyAlignment="1" applyProtection="1">
      <alignment horizontal="right" vertical="center"/>
      <protection locked="0"/>
    </xf>
    <xf numFmtId="0" fontId="3" fillId="33" borderId="12" xfId="0" applyFont="1" applyFill="1" applyBorder="1" applyAlignment="1" applyProtection="1">
      <alignment vertical="center"/>
      <protection/>
    </xf>
    <xf numFmtId="2" fontId="4" fillId="34" borderId="13" xfId="0" applyNumberFormat="1" applyFont="1" applyFill="1" applyBorder="1" applyAlignment="1" applyProtection="1">
      <alignment horizontal="right" vertical="center"/>
      <protection locked="0"/>
    </xf>
    <xf numFmtId="0" fontId="3" fillId="35" borderId="14" xfId="0" applyFont="1" applyFill="1" applyBorder="1" applyAlignment="1" applyProtection="1">
      <alignment vertical="center"/>
      <protection/>
    </xf>
    <xf numFmtId="2" fontId="4" fillId="35" borderId="15" xfId="0" applyNumberFormat="1" applyFont="1" applyFill="1" applyBorder="1" applyAlignment="1" applyProtection="1">
      <alignment horizontal="right" vertical="center"/>
      <protection/>
    </xf>
    <xf numFmtId="2" fontId="5" fillId="33" borderId="16" xfId="0" applyNumberFormat="1" applyFont="1" applyFill="1" applyBorder="1" applyAlignment="1" applyProtection="1">
      <alignment horizontal="left" vertical="center"/>
      <protection/>
    </xf>
    <xf numFmtId="2" fontId="5" fillId="33" borderId="17" xfId="0" applyNumberFormat="1" applyFont="1" applyFill="1" applyBorder="1" applyAlignment="1" applyProtection="1">
      <alignment horizontal="left" vertical="center"/>
      <protection/>
    </xf>
    <xf numFmtId="2" fontId="5" fillId="35" borderId="18" xfId="0" applyNumberFormat="1" applyFont="1" applyFill="1" applyBorder="1" applyAlignment="1" applyProtection="1">
      <alignment horizontal="left" vertical="center"/>
      <protection/>
    </xf>
    <xf numFmtId="0" fontId="3" fillId="35" borderId="12" xfId="0" applyFont="1" applyFill="1" applyBorder="1" applyAlignment="1" applyProtection="1">
      <alignment vertical="center"/>
      <protection/>
    </xf>
    <xf numFmtId="2" fontId="5" fillId="35" borderId="13" xfId="0" applyNumberFormat="1" applyFont="1" applyFill="1" applyBorder="1" applyAlignment="1" applyProtection="1">
      <alignment horizontal="right" vertical="center"/>
      <protection/>
    </xf>
    <xf numFmtId="2" fontId="5" fillId="35" borderId="17" xfId="0" applyNumberFormat="1" applyFont="1" applyFill="1" applyBorder="1" applyAlignment="1" applyProtection="1">
      <alignment horizontal="left" vertical="center"/>
      <protection/>
    </xf>
    <xf numFmtId="164" fontId="5" fillId="36" borderId="13" xfId="0" applyNumberFormat="1" applyFont="1" applyFill="1" applyBorder="1" applyAlignment="1" applyProtection="1">
      <alignment horizontal="right" vertical="center"/>
      <protection/>
    </xf>
    <xf numFmtId="2" fontId="5" fillId="36" borderId="17" xfId="0" applyNumberFormat="1" applyFont="1" applyFill="1" applyBorder="1" applyAlignment="1" applyProtection="1">
      <alignment horizontal="left" vertical="center"/>
      <protection/>
    </xf>
    <xf numFmtId="165" fontId="5" fillId="36" borderId="13" xfId="0" applyNumberFormat="1" applyFont="1" applyFill="1" applyBorder="1" applyAlignment="1" applyProtection="1">
      <alignment horizontal="right" vertical="center"/>
      <protection/>
    </xf>
    <xf numFmtId="0" fontId="3" fillId="33" borderId="19" xfId="0" applyFont="1" applyFill="1" applyBorder="1" applyAlignment="1" applyProtection="1">
      <alignment vertical="center"/>
      <protection/>
    </xf>
    <xf numFmtId="164" fontId="5" fillId="36" borderId="20" xfId="0" applyNumberFormat="1" applyFont="1" applyFill="1" applyBorder="1" applyAlignment="1" applyProtection="1">
      <alignment horizontal="right" vertical="center"/>
      <protection/>
    </xf>
    <xf numFmtId="2" fontId="5" fillId="36" borderId="21" xfId="0" applyNumberFormat="1" applyFont="1" applyFill="1" applyBorder="1" applyAlignment="1" applyProtection="1">
      <alignment horizontal="left" vertical="center"/>
      <protection/>
    </xf>
    <xf numFmtId="0" fontId="3" fillId="35" borderId="10" xfId="0" applyFont="1" applyFill="1" applyBorder="1" applyAlignment="1" applyProtection="1">
      <alignment vertical="center"/>
      <protection/>
    </xf>
    <xf numFmtId="2" fontId="4" fillId="35" borderId="11" xfId="0" applyNumberFormat="1" applyFont="1" applyFill="1" applyBorder="1" applyAlignment="1" applyProtection="1">
      <alignment horizontal="right" vertical="center"/>
      <protection/>
    </xf>
    <xf numFmtId="2" fontId="5" fillId="35" borderId="16" xfId="0" applyNumberFormat="1" applyFont="1" applyFill="1" applyBorder="1" applyAlignment="1" applyProtection="1">
      <alignment horizontal="left" vertical="center"/>
      <protection/>
    </xf>
    <xf numFmtId="2" fontId="4" fillId="35" borderId="13" xfId="0" applyNumberFormat="1" applyFont="1" applyFill="1" applyBorder="1" applyAlignment="1" applyProtection="1">
      <alignment horizontal="right" vertical="center"/>
      <protection/>
    </xf>
    <xf numFmtId="0" fontId="3" fillId="0" borderId="0" xfId="0" applyFont="1" applyBorder="1" applyAlignment="1" applyProtection="1">
      <alignment/>
      <protection/>
    </xf>
    <xf numFmtId="2" fontId="3" fillId="0" borderId="0" xfId="0" applyNumberFormat="1" applyFont="1" applyBorder="1" applyAlignment="1" applyProtection="1">
      <alignment horizontal="right"/>
      <protection/>
    </xf>
    <xf numFmtId="2" fontId="3" fillId="0" borderId="0" xfId="0" applyNumberFormat="1" applyFont="1" applyBorder="1" applyAlignment="1" applyProtection="1">
      <alignment horizontal="left"/>
      <protection/>
    </xf>
    <xf numFmtId="0" fontId="3" fillId="0" borderId="0" xfId="0" applyFont="1" applyBorder="1" applyAlignment="1" applyProtection="1">
      <alignment horizontal="right"/>
      <protection/>
    </xf>
    <xf numFmtId="0" fontId="44" fillId="0" borderId="0" xfId="0" applyFont="1" applyAlignment="1" applyProtection="1">
      <alignment/>
      <protection/>
    </xf>
    <xf numFmtId="0" fontId="3" fillId="0" borderId="0" xfId="0" applyFont="1" applyBorder="1" applyAlignment="1" applyProtection="1">
      <alignment vertical="center"/>
      <protection/>
    </xf>
    <xf numFmtId="2" fontId="4" fillId="34" borderId="13" xfId="0" applyNumberFormat="1" applyFont="1" applyFill="1" applyBorder="1" applyAlignment="1" applyProtection="1">
      <alignment horizontal="right" vertical="center"/>
      <protection/>
    </xf>
    <xf numFmtId="0" fontId="5" fillId="0" borderId="0" xfId="0" applyFont="1" applyBorder="1" applyAlignment="1" applyProtection="1">
      <alignment/>
      <protection/>
    </xf>
    <xf numFmtId="0" fontId="3" fillId="0" borderId="0" xfId="0" applyFont="1" applyBorder="1" applyAlignment="1" applyProtection="1">
      <alignment horizontal="left"/>
      <protection/>
    </xf>
    <xf numFmtId="0" fontId="10" fillId="0" borderId="0" xfId="0" applyFont="1" applyBorder="1" applyAlignment="1" applyProtection="1">
      <alignment/>
      <protection/>
    </xf>
    <xf numFmtId="2" fontId="10" fillId="0" borderId="0" xfId="0" applyNumberFormat="1" applyFont="1" applyBorder="1" applyAlignment="1" applyProtection="1">
      <alignment horizontal="center" vertical="top" wrapText="1"/>
      <protection/>
    </xf>
    <xf numFmtId="2" fontId="6" fillId="37" borderId="22" xfId="0" applyNumberFormat="1" applyFont="1" applyFill="1" applyBorder="1" applyAlignment="1" applyProtection="1">
      <alignment horizontal="center"/>
      <protection/>
    </xf>
    <xf numFmtId="2" fontId="3" fillId="37" borderId="23" xfId="0" applyNumberFormat="1" applyFont="1" applyFill="1" applyBorder="1" applyAlignment="1" applyProtection="1">
      <alignment horizontal="center"/>
      <protection/>
    </xf>
    <xf numFmtId="0" fontId="3" fillId="37" borderId="24" xfId="0" applyFont="1" applyFill="1" applyBorder="1" applyAlignment="1" applyProtection="1">
      <alignment horizontal="center"/>
      <protection/>
    </xf>
    <xf numFmtId="2" fontId="3" fillId="37" borderId="25" xfId="0" applyNumberFormat="1" applyFont="1" applyFill="1" applyBorder="1" applyAlignment="1" applyProtection="1">
      <alignment horizontal="center"/>
      <protection/>
    </xf>
    <xf numFmtId="2" fontId="6" fillId="37" borderId="26" xfId="0" applyNumberFormat="1" applyFont="1" applyFill="1" applyBorder="1" applyAlignment="1" applyProtection="1">
      <alignment horizontal="center"/>
      <protection/>
    </xf>
    <xf numFmtId="2" fontId="6" fillId="37" borderId="27" xfId="0" applyNumberFormat="1" applyFont="1" applyFill="1" applyBorder="1" applyAlignment="1" applyProtection="1">
      <alignment horizontal="center"/>
      <protection/>
    </xf>
    <xf numFmtId="2" fontId="5" fillId="0" borderId="0" xfId="0" applyNumberFormat="1" applyFont="1" applyBorder="1" applyAlignment="1" applyProtection="1">
      <alignment horizontal="left" vertical="top"/>
      <protection/>
    </xf>
    <xf numFmtId="0" fontId="5" fillId="0" borderId="0" xfId="0" applyFont="1" applyBorder="1" applyAlignment="1" applyProtection="1">
      <alignment horizontal="left" vertical="top"/>
      <protection/>
    </xf>
    <xf numFmtId="2" fontId="3" fillId="0" borderId="0" xfId="0" applyNumberFormat="1"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2" fillId="37" borderId="28" xfId="0" applyFont="1" applyFill="1" applyBorder="1" applyAlignment="1" applyProtection="1">
      <alignment horizontal="center"/>
      <protection/>
    </xf>
    <xf numFmtId="0" fontId="44" fillId="37" borderId="29" xfId="0" applyFont="1" applyFill="1" applyBorder="1" applyAlignment="1" applyProtection="1">
      <alignment horizontal="center"/>
      <protection/>
    </xf>
    <xf numFmtId="0" fontId="44" fillId="37" borderId="30" xfId="0" applyFont="1" applyFill="1" applyBorder="1" applyAlignment="1" applyProtection="1">
      <alignment horizontal="center"/>
      <protection/>
    </xf>
    <xf numFmtId="0" fontId="2" fillId="0" borderId="28" xfId="0" applyFont="1" applyFill="1" applyBorder="1" applyAlignment="1" applyProtection="1">
      <alignment horizontal="center"/>
      <protection/>
    </xf>
    <xf numFmtId="0" fontId="44" fillId="0" borderId="29" xfId="0" applyFont="1" applyFill="1" applyBorder="1" applyAlignment="1" applyProtection="1">
      <alignment horizontal="center"/>
      <protection/>
    </xf>
    <xf numFmtId="0" fontId="44" fillId="0" borderId="30" xfId="0" applyFont="1" applyFill="1" applyBorder="1" applyAlignment="1" applyProtection="1">
      <alignment horizontal="center"/>
      <protection/>
    </xf>
    <xf numFmtId="2" fontId="6" fillId="37" borderId="28" xfId="0" applyNumberFormat="1" applyFont="1" applyFill="1" applyBorder="1" applyAlignment="1" applyProtection="1">
      <alignment horizontal="center"/>
      <protection/>
    </xf>
    <xf numFmtId="2" fontId="3" fillId="37" borderId="29" xfId="0" applyNumberFormat="1" applyFont="1" applyFill="1" applyBorder="1" applyAlignment="1" applyProtection="1">
      <alignment horizontal="center"/>
      <protection/>
    </xf>
    <xf numFmtId="0" fontId="3" fillId="37" borderId="30" xfId="0" applyFont="1" applyFill="1" applyBorder="1" applyAlignment="1" applyProtection="1">
      <alignment horizontal="center"/>
      <protection/>
    </xf>
    <xf numFmtId="2" fontId="3" fillId="37" borderId="26" xfId="0" applyNumberFormat="1" applyFont="1" applyFill="1" applyBorder="1" applyAlignment="1" applyProtection="1">
      <alignment horizontal="center"/>
      <protection/>
    </xf>
    <xf numFmtId="0" fontId="3" fillId="37" borderId="27" xfId="0" applyFont="1" applyFill="1" applyBorder="1" applyAlignment="1" applyProtection="1">
      <alignment horizont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76200</xdr:rowOff>
    </xdr:from>
    <xdr:to>
      <xdr:col>3</xdr:col>
      <xdr:colOff>1114425</xdr:colOff>
      <xdr:row>2</xdr:row>
      <xdr:rowOff>1771650</xdr:rowOff>
    </xdr:to>
    <xdr:pic>
      <xdr:nvPicPr>
        <xdr:cNvPr id="1" name="Grafik 2"/>
        <xdr:cNvPicPr preferRelativeResize="1">
          <a:picLocks noChangeAspect="1"/>
        </xdr:cNvPicPr>
      </xdr:nvPicPr>
      <xdr:blipFill>
        <a:blip r:embed="rId1"/>
        <a:stretch>
          <a:fillRect/>
        </a:stretch>
      </xdr:blipFill>
      <xdr:spPr>
        <a:xfrm>
          <a:off x="533400" y="581025"/>
          <a:ext cx="5029200" cy="1685925"/>
        </a:xfrm>
        <a:prstGeom prst="rect">
          <a:avLst/>
        </a:prstGeom>
        <a:noFill/>
        <a:ln w="9525" cmpd="sng">
          <a:noFill/>
        </a:ln>
      </xdr:spPr>
    </xdr:pic>
    <xdr:clientData/>
  </xdr:twoCellAnchor>
  <xdr:twoCellAnchor editAs="oneCell">
    <xdr:from>
      <xdr:col>6</xdr:col>
      <xdr:colOff>57150</xdr:colOff>
      <xdr:row>2</xdr:row>
      <xdr:rowOff>47625</xdr:rowOff>
    </xdr:from>
    <xdr:to>
      <xdr:col>8</xdr:col>
      <xdr:colOff>1085850</xdr:colOff>
      <xdr:row>2</xdr:row>
      <xdr:rowOff>1724025</xdr:rowOff>
    </xdr:to>
    <xdr:pic>
      <xdr:nvPicPr>
        <xdr:cNvPr id="2" name="Grafik 3"/>
        <xdr:cNvPicPr preferRelativeResize="1">
          <a:picLocks noChangeAspect="1"/>
        </xdr:cNvPicPr>
      </xdr:nvPicPr>
      <xdr:blipFill>
        <a:blip r:embed="rId2"/>
        <a:stretch>
          <a:fillRect/>
        </a:stretch>
      </xdr:blipFill>
      <xdr:spPr>
        <a:xfrm>
          <a:off x="6238875" y="552450"/>
          <a:ext cx="5057775" cy="1676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2</xdr:row>
      <xdr:rowOff>85725</xdr:rowOff>
    </xdr:from>
    <xdr:to>
      <xdr:col>3</xdr:col>
      <xdr:colOff>866775</xdr:colOff>
      <xdr:row>2</xdr:row>
      <xdr:rowOff>1762125</xdr:rowOff>
    </xdr:to>
    <xdr:pic>
      <xdr:nvPicPr>
        <xdr:cNvPr id="1" name="Grafik 3"/>
        <xdr:cNvPicPr preferRelativeResize="1">
          <a:picLocks noChangeAspect="1"/>
        </xdr:cNvPicPr>
      </xdr:nvPicPr>
      <xdr:blipFill>
        <a:blip r:embed="rId1"/>
        <a:stretch>
          <a:fillRect/>
        </a:stretch>
      </xdr:blipFill>
      <xdr:spPr>
        <a:xfrm>
          <a:off x="581025" y="590550"/>
          <a:ext cx="4962525" cy="1676400"/>
        </a:xfrm>
        <a:prstGeom prst="rect">
          <a:avLst/>
        </a:prstGeom>
        <a:noFill/>
        <a:ln w="9525" cmpd="sng">
          <a:noFill/>
        </a:ln>
      </xdr:spPr>
    </xdr:pic>
    <xdr:clientData/>
  </xdr:twoCellAnchor>
  <xdr:twoCellAnchor editAs="oneCell">
    <xdr:from>
      <xdr:col>6</xdr:col>
      <xdr:colOff>180975</xdr:colOff>
      <xdr:row>2</xdr:row>
      <xdr:rowOff>85725</xdr:rowOff>
    </xdr:from>
    <xdr:to>
      <xdr:col>8</xdr:col>
      <xdr:colOff>828675</xdr:colOff>
      <xdr:row>2</xdr:row>
      <xdr:rowOff>1771650</xdr:rowOff>
    </xdr:to>
    <xdr:pic>
      <xdr:nvPicPr>
        <xdr:cNvPr id="2" name="Grafik 4"/>
        <xdr:cNvPicPr preferRelativeResize="1">
          <a:picLocks noChangeAspect="1"/>
        </xdr:cNvPicPr>
      </xdr:nvPicPr>
      <xdr:blipFill>
        <a:blip r:embed="rId2"/>
        <a:stretch>
          <a:fillRect/>
        </a:stretch>
      </xdr:blipFill>
      <xdr:spPr>
        <a:xfrm>
          <a:off x="6457950" y="590550"/>
          <a:ext cx="4924425" cy="1685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26"/>
  <sheetViews>
    <sheetView showGridLines="0" zoomScalePageLayoutView="0" workbookViewId="0" topLeftCell="A1">
      <selection activeCell="H9" sqref="H9"/>
    </sheetView>
  </sheetViews>
  <sheetFormatPr defaultColWidth="23.75390625" defaultRowHeight="14.25"/>
  <cols>
    <col min="1" max="1" width="6.625" style="23" customWidth="1"/>
    <col min="2" max="2" width="29.625" style="24" customWidth="1"/>
    <col min="3" max="3" width="22.125" style="25" customWidth="1"/>
    <col min="4" max="4" width="15.625" style="26" customWidth="1"/>
    <col min="5" max="5" width="23.75390625" style="23" hidden="1" customWidth="1"/>
    <col min="6" max="6" width="7.125" style="23" customWidth="1"/>
    <col min="7" max="7" width="29.125" style="23" customWidth="1"/>
    <col min="8" max="8" width="23.75390625" style="23" customWidth="1"/>
    <col min="9" max="9" width="15.875" style="23" customWidth="1"/>
    <col min="10" max="10" width="23.75390625" style="23" hidden="1" customWidth="1"/>
    <col min="11" max="16384" width="23.75390625" style="23" customWidth="1"/>
  </cols>
  <sheetData>
    <row r="1" ht="20.25" customHeight="1" thickBot="1"/>
    <row r="2" spans="1:10" s="28" customFormat="1" ht="19.5" thickBot="1">
      <c r="A2" s="27"/>
      <c r="B2" s="44" t="s">
        <v>49</v>
      </c>
      <c r="C2" s="45"/>
      <c r="D2" s="46"/>
      <c r="E2" s="27"/>
      <c r="G2" s="44" t="s">
        <v>50</v>
      </c>
      <c r="H2" s="45"/>
      <c r="I2" s="46"/>
      <c r="J2" s="27"/>
    </row>
    <row r="3" spans="1:10" s="28" customFormat="1" ht="145.5" customHeight="1" thickBot="1">
      <c r="A3" s="27"/>
      <c r="B3" s="47"/>
      <c r="C3" s="48"/>
      <c r="D3" s="49"/>
      <c r="E3" s="27"/>
      <c r="G3" s="47"/>
      <c r="H3" s="48"/>
      <c r="I3" s="49"/>
      <c r="J3" s="27"/>
    </row>
    <row r="4" spans="1:9" s="28" customFormat="1" ht="18">
      <c r="A4" s="27"/>
      <c r="B4" s="1" t="s">
        <v>23</v>
      </c>
      <c r="C4" s="2">
        <v>190</v>
      </c>
      <c r="D4" s="7" t="s">
        <v>0</v>
      </c>
      <c r="G4" s="19" t="s">
        <v>12</v>
      </c>
      <c r="H4" s="20"/>
      <c r="I4" s="21"/>
    </row>
    <row r="5" spans="1:9" s="28" customFormat="1" ht="21">
      <c r="A5" s="27"/>
      <c r="B5" s="3" t="s">
        <v>24</v>
      </c>
      <c r="C5" s="4">
        <v>74</v>
      </c>
      <c r="D5" s="8" t="s">
        <v>0</v>
      </c>
      <c r="E5" s="28">
        <f>(C5-C6)/C4</f>
        <v>0.04736842105263158</v>
      </c>
      <c r="G5" s="3" t="s">
        <v>13</v>
      </c>
      <c r="H5" s="4">
        <v>10000</v>
      </c>
      <c r="I5" s="8" t="s">
        <v>14</v>
      </c>
    </row>
    <row r="6" spans="1:10" s="28" customFormat="1" ht="21">
      <c r="A6" s="27"/>
      <c r="B6" s="3" t="s">
        <v>25</v>
      </c>
      <c r="C6" s="4">
        <v>65</v>
      </c>
      <c r="D6" s="8" t="s">
        <v>0</v>
      </c>
      <c r="E6" s="28">
        <f>ASIN(E5)*180/PI()</f>
        <v>2.715026569375081</v>
      </c>
      <c r="G6" s="3" t="s">
        <v>15</v>
      </c>
      <c r="H6" s="4">
        <v>3000</v>
      </c>
      <c r="I6" s="8" t="s">
        <v>14</v>
      </c>
      <c r="J6" s="28">
        <f>H6/H5</f>
        <v>0.3</v>
      </c>
    </row>
    <row r="7" spans="1:10" s="28" customFormat="1" ht="18">
      <c r="A7" s="27"/>
      <c r="B7" s="5"/>
      <c r="C7" s="6"/>
      <c r="D7" s="9"/>
      <c r="G7" s="3" t="s">
        <v>8</v>
      </c>
      <c r="H7" s="4">
        <v>62</v>
      </c>
      <c r="I7" s="8" t="s">
        <v>0</v>
      </c>
      <c r="J7" s="28">
        <f>(ASIN(SQRT(J6))+SQRT(J6*(1-J6)))/(ASIN(1))</f>
        <v>0.6607459491435452</v>
      </c>
    </row>
    <row r="8" spans="1:9" s="28" customFormat="1" ht="21">
      <c r="A8" s="27"/>
      <c r="B8" s="3" t="s">
        <v>26</v>
      </c>
      <c r="C8" s="4">
        <v>100</v>
      </c>
      <c r="D8" s="8" t="s">
        <v>0</v>
      </c>
      <c r="G8" s="3" t="s">
        <v>17</v>
      </c>
      <c r="H8" s="4">
        <v>38</v>
      </c>
      <c r="I8" s="8" t="s">
        <v>0</v>
      </c>
    </row>
    <row r="9" spans="1:10" s="28" customFormat="1" ht="21">
      <c r="A9" s="27"/>
      <c r="B9" s="3" t="s">
        <v>29</v>
      </c>
      <c r="C9" s="4">
        <v>70</v>
      </c>
      <c r="D9" s="8" t="s">
        <v>0</v>
      </c>
      <c r="G9" s="3" t="s">
        <v>18</v>
      </c>
      <c r="H9" s="4">
        <v>-1</v>
      </c>
      <c r="I9" s="8" t="s">
        <v>19</v>
      </c>
      <c r="J9" s="28">
        <f>ASIN(H9/H8)*180/PI()</f>
        <v>-1.507957754238819</v>
      </c>
    </row>
    <row r="10" spans="1:9" s="28" customFormat="1" ht="21">
      <c r="A10" s="27"/>
      <c r="B10" s="3" t="s">
        <v>27</v>
      </c>
      <c r="C10" s="4">
        <v>200</v>
      </c>
      <c r="D10" s="8" t="s">
        <v>0</v>
      </c>
      <c r="E10" s="28">
        <f>(C10-C11)/C8</f>
        <v>0</v>
      </c>
      <c r="G10" s="10"/>
      <c r="H10" s="22"/>
      <c r="I10" s="12"/>
    </row>
    <row r="11" spans="1:9" s="28" customFormat="1" ht="21">
      <c r="A11" s="27"/>
      <c r="B11" s="3" t="s">
        <v>28</v>
      </c>
      <c r="C11" s="4">
        <v>200</v>
      </c>
      <c r="D11" s="8" t="s">
        <v>0</v>
      </c>
      <c r="E11" s="28">
        <f>ASIN(E10)*180/PI()</f>
        <v>0</v>
      </c>
      <c r="G11" s="3" t="s">
        <v>20</v>
      </c>
      <c r="H11" s="15">
        <f>J9*J7</f>
        <v>-0.9963769775928973</v>
      </c>
      <c r="I11" s="14" t="s">
        <v>1</v>
      </c>
    </row>
    <row r="12" spans="1:9" s="28" customFormat="1" ht="18.75" thickBot="1">
      <c r="A12" s="27"/>
      <c r="B12" s="10"/>
      <c r="C12" s="11"/>
      <c r="D12" s="12"/>
      <c r="G12" s="16" t="str">
        <f>"Leitwerkauflage "&amp;J14&amp;" um"</f>
        <v>Leitwerkauflage vorne um</v>
      </c>
      <c r="H12" s="17">
        <f>ABS(TAN(H11*PI()/180)*(H7))</f>
        <v>1.078292347849039</v>
      </c>
      <c r="I12" s="18" t="s">
        <v>10</v>
      </c>
    </row>
    <row r="13" spans="1:9" s="28" customFormat="1" ht="21">
      <c r="A13" s="27"/>
      <c r="B13" s="3" t="s">
        <v>11</v>
      </c>
      <c r="C13" s="4">
        <v>3</v>
      </c>
      <c r="D13" s="8" t="s">
        <v>7</v>
      </c>
      <c r="G13" s="34" t="s">
        <v>34</v>
      </c>
      <c r="H13" s="35"/>
      <c r="I13" s="36"/>
    </row>
    <row r="14" spans="1:10" s="28" customFormat="1" ht="18.75" thickBot="1">
      <c r="A14" s="27"/>
      <c r="B14" s="10"/>
      <c r="C14" s="11"/>
      <c r="D14" s="12"/>
      <c r="G14" s="37" t="s">
        <v>16</v>
      </c>
      <c r="H14" s="53"/>
      <c r="I14" s="54"/>
      <c r="J14" s="28" t="str">
        <f>IF(J9&gt;0,"hinten","vorne")</f>
        <v>vorne</v>
      </c>
    </row>
    <row r="15" spans="1:9" s="28" customFormat="1" ht="21.75" thickBot="1">
      <c r="A15" s="27"/>
      <c r="B15" s="3" t="s">
        <v>6</v>
      </c>
      <c r="C15" s="13">
        <f>E6-E11</f>
        <v>2.715026569375081</v>
      </c>
      <c r="D15" s="14" t="s">
        <v>1</v>
      </c>
      <c r="G15" s="50" t="s">
        <v>22</v>
      </c>
      <c r="H15" s="51"/>
      <c r="I15" s="52"/>
    </row>
    <row r="16" spans="1:9" s="28" customFormat="1" ht="21">
      <c r="A16" s="27"/>
      <c r="B16" s="3" t="s">
        <v>9</v>
      </c>
      <c r="C16" s="15">
        <f>C13-C15</f>
        <v>0.2849734306249192</v>
      </c>
      <c r="D16" s="14" t="s">
        <v>1</v>
      </c>
      <c r="G16" s="34" t="s">
        <v>21</v>
      </c>
      <c r="H16" s="35"/>
      <c r="I16" s="36"/>
    </row>
    <row r="17" spans="1:9" s="28" customFormat="1" ht="21.75" thickBot="1">
      <c r="A17" s="27"/>
      <c r="B17" s="16" t="str">
        <f>"Leitwerkauflage "&amp;E17&amp;" um"</f>
        <v>Leitwerkauflage hinten um</v>
      </c>
      <c r="C17" s="17">
        <f>ABS(TAN(C16*PI()/180)*(C9))</f>
        <v>0.3481635961120127</v>
      </c>
      <c r="D17" s="18" t="s">
        <v>10</v>
      </c>
      <c r="E17" s="28" t="str">
        <f>IF(TAN(C16*PI()/180)*(C9)&gt;0,"hinten","vorne")</f>
        <v>hinten</v>
      </c>
      <c r="G17" s="37" t="s">
        <v>31</v>
      </c>
      <c r="H17" s="38"/>
      <c r="I17" s="39"/>
    </row>
    <row r="18" spans="2:4" ht="21.75" thickBot="1">
      <c r="B18" s="50" t="s">
        <v>2</v>
      </c>
      <c r="C18" s="51"/>
      <c r="D18" s="52"/>
    </row>
    <row r="19" spans="2:4" ht="21.75" thickBot="1">
      <c r="B19" s="50" t="s">
        <v>3</v>
      </c>
      <c r="C19" s="51"/>
      <c r="D19" s="52"/>
    </row>
    <row r="20" spans="2:4" ht="21.75" thickBot="1">
      <c r="B20" s="50" t="s">
        <v>30</v>
      </c>
      <c r="C20" s="51"/>
      <c r="D20" s="52"/>
    </row>
    <row r="22" spans="2:9" s="30" customFormat="1" ht="21.75" customHeight="1">
      <c r="B22" s="40" t="s">
        <v>32</v>
      </c>
      <c r="C22" s="40"/>
      <c r="D22" s="40"/>
      <c r="G22" s="41" t="s">
        <v>32</v>
      </c>
      <c r="H22" s="41"/>
      <c r="I22" s="41"/>
    </row>
    <row r="23" spans="2:8" s="31" customFormat="1" ht="18">
      <c r="B23" s="25" t="s">
        <v>43</v>
      </c>
      <c r="C23" s="29"/>
      <c r="G23" s="25" t="s">
        <v>43</v>
      </c>
      <c r="H23" s="29"/>
    </row>
    <row r="24" spans="2:8" s="31" customFormat="1" ht="18">
      <c r="B24" s="25" t="s">
        <v>44</v>
      </c>
      <c r="C24" s="13"/>
      <c r="G24" s="25" t="s">
        <v>44</v>
      </c>
      <c r="H24" s="13"/>
    </row>
    <row r="25" spans="2:9" ht="92.25" customHeight="1">
      <c r="B25" s="42" t="s">
        <v>33</v>
      </c>
      <c r="C25" s="42"/>
      <c r="D25" s="42"/>
      <c r="G25" s="43" t="s">
        <v>70</v>
      </c>
      <c r="H25" s="43"/>
      <c r="I25" s="43"/>
    </row>
    <row r="26" spans="2:9" s="32" customFormat="1" ht="18.75" customHeight="1">
      <c r="B26" s="33" t="s">
        <v>48</v>
      </c>
      <c r="C26" s="33"/>
      <c r="D26" s="33"/>
      <c r="E26" s="33"/>
      <c r="F26" s="33"/>
      <c r="G26" s="33"/>
      <c r="H26" s="33"/>
      <c r="I26" s="33"/>
    </row>
  </sheetData>
  <sheetProtection password="ACEA" sheet="1" objects="1" scenarios="1" selectLockedCells="1"/>
  <mergeCells count="17">
    <mergeCell ref="B2:D2"/>
    <mergeCell ref="G2:I2"/>
    <mergeCell ref="B3:D3"/>
    <mergeCell ref="B18:D18"/>
    <mergeCell ref="B19:D19"/>
    <mergeCell ref="B20:D20"/>
    <mergeCell ref="G3:I3"/>
    <mergeCell ref="G13:I13"/>
    <mergeCell ref="G14:I14"/>
    <mergeCell ref="G15:I15"/>
    <mergeCell ref="B26:I26"/>
    <mergeCell ref="G16:I16"/>
    <mergeCell ref="G17:I17"/>
    <mergeCell ref="B22:D22"/>
    <mergeCell ref="G22:I22"/>
    <mergeCell ref="B25:D25"/>
    <mergeCell ref="G25:I25"/>
  </mergeCells>
  <printOptions/>
  <pageMargins left="0.7" right="0.7" top="0.787401575" bottom="0.787401575" header="0.3" footer="0.3"/>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2:J26"/>
  <sheetViews>
    <sheetView showGridLines="0" tabSelected="1" zoomScalePageLayoutView="0" workbookViewId="0" topLeftCell="A1">
      <selection activeCell="C4" sqref="C4"/>
    </sheetView>
  </sheetViews>
  <sheetFormatPr defaultColWidth="23.75390625" defaultRowHeight="14.25"/>
  <cols>
    <col min="1" max="1" width="6.625" style="23" customWidth="1"/>
    <col min="2" max="2" width="32.625" style="24" customWidth="1"/>
    <col min="3" max="3" width="22.125" style="25" customWidth="1"/>
    <col min="4" max="4" width="13.875" style="26" customWidth="1"/>
    <col min="5" max="5" width="23.75390625" style="23" hidden="1" customWidth="1"/>
    <col min="6" max="6" width="7.125" style="23" customWidth="1"/>
    <col min="7" max="7" width="32.375" style="23" customWidth="1"/>
    <col min="8" max="8" width="23.75390625" style="23" customWidth="1"/>
    <col min="9" max="9" width="13.875" style="23" customWidth="1"/>
    <col min="10" max="10" width="23.75390625" style="23" hidden="1" customWidth="1"/>
    <col min="11" max="16384" width="23.75390625" style="23" customWidth="1"/>
  </cols>
  <sheetData>
    <row r="1" ht="20.25" customHeight="1" thickBot="1"/>
    <row r="2" spans="1:10" s="28" customFormat="1" ht="19.5" thickBot="1">
      <c r="A2" s="27"/>
      <c r="B2" s="44" t="s">
        <v>71</v>
      </c>
      <c r="C2" s="45"/>
      <c r="D2" s="46"/>
      <c r="E2" s="27"/>
      <c r="G2" s="44" t="s">
        <v>72</v>
      </c>
      <c r="H2" s="45"/>
      <c r="I2" s="46"/>
      <c r="J2" s="27"/>
    </row>
    <row r="3" spans="1:10" s="28" customFormat="1" ht="145.5" customHeight="1" thickBot="1">
      <c r="A3" s="27"/>
      <c r="B3" s="47"/>
      <c r="C3" s="48"/>
      <c r="D3" s="49"/>
      <c r="E3" s="27"/>
      <c r="G3" s="47"/>
      <c r="H3" s="48"/>
      <c r="I3" s="49"/>
      <c r="J3" s="27"/>
    </row>
    <row r="4" spans="1:9" s="28" customFormat="1" ht="18">
      <c r="A4" s="27"/>
      <c r="B4" s="1" t="s">
        <v>35</v>
      </c>
      <c r="C4" s="2">
        <v>190</v>
      </c>
      <c r="D4" s="7" t="s">
        <v>0</v>
      </c>
      <c r="G4" s="19" t="s">
        <v>51</v>
      </c>
      <c r="H4" s="20"/>
      <c r="I4" s="21"/>
    </row>
    <row r="5" spans="1:9" s="28" customFormat="1" ht="21">
      <c r="A5" s="27"/>
      <c r="B5" s="3" t="s">
        <v>36</v>
      </c>
      <c r="C5" s="4">
        <v>74</v>
      </c>
      <c r="D5" s="8" t="s">
        <v>0</v>
      </c>
      <c r="E5" s="28">
        <f>(C5-C6)/C4</f>
        <v>0.04736842105263158</v>
      </c>
      <c r="G5" s="3" t="s">
        <v>52</v>
      </c>
      <c r="H5" s="4">
        <v>10000</v>
      </c>
      <c r="I5" s="8" t="s">
        <v>14</v>
      </c>
    </row>
    <row r="6" spans="1:10" s="28" customFormat="1" ht="21">
      <c r="A6" s="27"/>
      <c r="B6" s="3" t="s">
        <v>37</v>
      </c>
      <c r="C6" s="4">
        <v>65</v>
      </c>
      <c r="D6" s="8" t="s">
        <v>0</v>
      </c>
      <c r="E6" s="28">
        <f>ASIN(E5)*180/PI()</f>
        <v>2.715026569375081</v>
      </c>
      <c r="G6" s="3" t="s">
        <v>53</v>
      </c>
      <c r="H6" s="4">
        <v>3000</v>
      </c>
      <c r="I6" s="8" t="s">
        <v>14</v>
      </c>
      <c r="J6" s="28">
        <f>H6/H5</f>
        <v>0.3</v>
      </c>
    </row>
    <row r="7" spans="1:10" s="28" customFormat="1" ht="18">
      <c r="A7" s="27"/>
      <c r="B7" s="5"/>
      <c r="C7" s="6"/>
      <c r="D7" s="9"/>
      <c r="G7" s="3" t="s">
        <v>54</v>
      </c>
      <c r="H7" s="4">
        <v>62</v>
      </c>
      <c r="I7" s="8" t="s">
        <v>0</v>
      </c>
      <c r="J7" s="28">
        <f>(ASIN(SQRT(J6))+SQRT(J6*(1-J6)))/(ASIN(1))</f>
        <v>0.6607459491435452</v>
      </c>
    </row>
    <row r="8" spans="1:9" s="28" customFormat="1" ht="21">
      <c r="A8" s="27"/>
      <c r="B8" s="3" t="s">
        <v>40</v>
      </c>
      <c r="C8" s="4">
        <v>100</v>
      </c>
      <c r="D8" s="8" t="s">
        <v>0</v>
      </c>
      <c r="G8" s="3" t="s">
        <v>55</v>
      </c>
      <c r="H8" s="4">
        <v>38</v>
      </c>
      <c r="I8" s="8" t="s">
        <v>0</v>
      </c>
    </row>
    <row r="9" spans="1:10" s="28" customFormat="1" ht="21">
      <c r="A9" s="27"/>
      <c r="B9" s="3" t="s">
        <v>41</v>
      </c>
      <c r="C9" s="4">
        <v>70</v>
      </c>
      <c r="D9" s="8" t="s">
        <v>0</v>
      </c>
      <c r="G9" s="3" t="s">
        <v>56</v>
      </c>
      <c r="H9" s="4">
        <v>-1</v>
      </c>
      <c r="I9" s="8" t="s">
        <v>57</v>
      </c>
      <c r="J9" s="28">
        <f>ASIN(H9/H8)*180/PI()</f>
        <v>-1.507957754238819</v>
      </c>
    </row>
    <row r="10" spans="1:9" s="28" customFormat="1" ht="21">
      <c r="A10" s="27"/>
      <c r="B10" s="3" t="s">
        <v>38</v>
      </c>
      <c r="C10" s="4">
        <v>200</v>
      </c>
      <c r="D10" s="8" t="s">
        <v>0</v>
      </c>
      <c r="E10" s="28">
        <f>(C10-C11)/C8</f>
        <v>0</v>
      </c>
      <c r="G10" s="10"/>
      <c r="H10" s="22"/>
      <c r="I10" s="12"/>
    </row>
    <row r="11" spans="1:9" s="28" customFormat="1" ht="21">
      <c r="A11" s="27"/>
      <c r="B11" s="3" t="s">
        <v>39</v>
      </c>
      <c r="C11" s="4">
        <v>200</v>
      </c>
      <c r="D11" s="8" t="s">
        <v>0</v>
      </c>
      <c r="E11" s="28">
        <f>ASIN(E10)*180/PI()</f>
        <v>0</v>
      </c>
      <c r="G11" s="3" t="s">
        <v>68</v>
      </c>
      <c r="H11" s="15">
        <f>J9*J7</f>
        <v>-0.9963769775928973</v>
      </c>
      <c r="I11" s="14" t="s">
        <v>1</v>
      </c>
    </row>
    <row r="12" spans="1:9" s="28" customFormat="1" ht="18.75" thickBot="1">
      <c r="A12" s="27"/>
      <c r="B12" s="10"/>
      <c r="C12" s="11"/>
      <c r="D12" s="12"/>
      <c r="G12" s="16" t="str">
        <f>"Increase padding "&amp;J14&amp;" by"</f>
        <v>Increase padding in front by</v>
      </c>
      <c r="H12" s="17">
        <f>ABS(TAN(H11*PI()/180)*(H7))</f>
        <v>1.078292347849039</v>
      </c>
      <c r="I12" s="18" t="s">
        <v>0</v>
      </c>
    </row>
    <row r="13" spans="1:9" s="28" customFormat="1" ht="21">
      <c r="A13" s="27"/>
      <c r="B13" s="3" t="s">
        <v>63</v>
      </c>
      <c r="C13" s="4">
        <v>3</v>
      </c>
      <c r="D13" s="8" t="s">
        <v>7</v>
      </c>
      <c r="G13" s="34" t="s">
        <v>58</v>
      </c>
      <c r="H13" s="35"/>
      <c r="I13" s="36"/>
    </row>
    <row r="14" spans="1:10" s="28" customFormat="1" ht="18.75" thickBot="1">
      <c r="A14" s="27"/>
      <c r="B14" s="10"/>
      <c r="C14" s="11"/>
      <c r="D14" s="12"/>
      <c r="G14" s="37" t="s">
        <v>59</v>
      </c>
      <c r="H14" s="53"/>
      <c r="I14" s="54"/>
      <c r="J14" s="28" t="str">
        <f>IF(J9&gt;0,"at back","in front")</f>
        <v>in front</v>
      </c>
    </row>
    <row r="15" spans="1:9" s="28" customFormat="1" ht="21.75" thickBot="1">
      <c r="A15" s="27"/>
      <c r="B15" s="3" t="s">
        <v>64</v>
      </c>
      <c r="C15" s="13">
        <f>E6-E11</f>
        <v>2.715026569375081</v>
      </c>
      <c r="D15" s="14" t="s">
        <v>1</v>
      </c>
      <c r="G15" s="50" t="s">
        <v>60</v>
      </c>
      <c r="H15" s="51"/>
      <c r="I15" s="52"/>
    </row>
    <row r="16" spans="1:9" s="28" customFormat="1" ht="21">
      <c r="A16" s="27"/>
      <c r="B16" s="3" t="s">
        <v>65</v>
      </c>
      <c r="C16" s="15">
        <f>C13-C15</f>
        <v>0.2849734306249192</v>
      </c>
      <c r="D16" s="14" t="s">
        <v>1</v>
      </c>
      <c r="G16" s="34" t="s">
        <v>61</v>
      </c>
      <c r="H16" s="35"/>
      <c r="I16" s="36"/>
    </row>
    <row r="17" spans="1:9" s="28" customFormat="1" ht="21.75" thickBot="1">
      <c r="A17" s="27"/>
      <c r="B17" s="16" t="str">
        <f>"Increase padding "&amp;E17&amp;" by"</f>
        <v>Increase padding in front by</v>
      </c>
      <c r="C17" s="17">
        <f>ABS(TAN(C16*PI()/180)*(C9))</f>
        <v>0.3481635961120127</v>
      </c>
      <c r="D17" s="18" t="s">
        <v>0</v>
      </c>
      <c r="E17" s="28" t="str">
        <f>IF(TAN(C16*PI()/180)*(C9)&gt;0,"in front","at back")</f>
        <v>in front</v>
      </c>
      <c r="G17" s="37" t="s">
        <v>62</v>
      </c>
      <c r="H17" s="38"/>
      <c r="I17" s="39"/>
    </row>
    <row r="18" spans="2:4" ht="21.75" thickBot="1">
      <c r="B18" s="50" t="s">
        <v>5</v>
      </c>
      <c r="C18" s="51"/>
      <c r="D18" s="52"/>
    </row>
    <row r="19" spans="2:4" ht="21.75" thickBot="1">
      <c r="B19" s="50" t="s">
        <v>4</v>
      </c>
      <c r="C19" s="51"/>
      <c r="D19" s="52"/>
    </row>
    <row r="20" spans="2:4" ht="21.75" thickBot="1">
      <c r="B20" s="50" t="s">
        <v>42</v>
      </c>
      <c r="C20" s="51"/>
      <c r="D20" s="52"/>
    </row>
    <row r="22" spans="2:9" s="30" customFormat="1" ht="21.75" customHeight="1">
      <c r="B22" s="40" t="s">
        <v>45</v>
      </c>
      <c r="C22" s="40"/>
      <c r="D22" s="40"/>
      <c r="G22" s="41" t="s">
        <v>45</v>
      </c>
      <c r="H22" s="41"/>
      <c r="I22" s="41"/>
    </row>
    <row r="23" spans="2:8" s="31" customFormat="1" ht="18">
      <c r="B23" s="25" t="s">
        <v>46</v>
      </c>
      <c r="C23" s="29"/>
      <c r="G23" s="25" t="s">
        <v>46</v>
      </c>
      <c r="H23" s="29"/>
    </row>
    <row r="24" spans="2:8" s="31" customFormat="1" ht="18">
      <c r="B24" s="25" t="s">
        <v>47</v>
      </c>
      <c r="C24" s="13"/>
      <c r="G24" s="25" t="s">
        <v>47</v>
      </c>
      <c r="H24" s="13"/>
    </row>
    <row r="25" spans="2:9" ht="72" customHeight="1">
      <c r="B25" s="42" t="s">
        <v>66</v>
      </c>
      <c r="C25" s="42"/>
      <c r="D25" s="42"/>
      <c r="G25" s="43" t="s">
        <v>69</v>
      </c>
      <c r="H25" s="43"/>
      <c r="I25" s="43"/>
    </row>
    <row r="26" spans="2:9" s="32" customFormat="1" ht="18.75" customHeight="1">
      <c r="B26" s="33" t="s">
        <v>67</v>
      </c>
      <c r="C26" s="33"/>
      <c r="D26" s="33"/>
      <c r="E26" s="33"/>
      <c r="F26" s="33"/>
      <c r="G26" s="33"/>
      <c r="H26" s="33"/>
      <c r="I26" s="33"/>
    </row>
  </sheetData>
  <sheetProtection password="ACEA" sheet="1" objects="1" scenarios="1" selectLockedCells="1"/>
  <mergeCells count="17">
    <mergeCell ref="B26:I26"/>
    <mergeCell ref="B25:D25"/>
    <mergeCell ref="G25:I25"/>
    <mergeCell ref="B22:D22"/>
    <mergeCell ref="G22:I22"/>
    <mergeCell ref="G15:I15"/>
    <mergeCell ref="G16:I16"/>
    <mergeCell ref="G17:I17"/>
    <mergeCell ref="B18:D18"/>
    <mergeCell ref="B19:D19"/>
    <mergeCell ref="B20:D20"/>
    <mergeCell ref="B2:D2"/>
    <mergeCell ref="G2:I2"/>
    <mergeCell ref="B3:D3"/>
    <mergeCell ref="G3:I3"/>
    <mergeCell ref="G13:I13"/>
    <mergeCell ref="G14:I14"/>
  </mergeCells>
  <printOptions/>
  <pageMargins left="0.7" right="0.7" top="0.787401575" bottom="0.787401575" header="0.3" footer="0.3"/>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dc:creator>
  <cp:keywords/>
  <dc:description/>
  <cp:lastModifiedBy>Markus</cp:lastModifiedBy>
  <dcterms:created xsi:type="dcterms:W3CDTF">2016-09-11T17:38:25Z</dcterms:created>
  <dcterms:modified xsi:type="dcterms:W3CDTF">2017-05-01T19:24:50Z</dcterms:modified>
  <cp:category/>
  <cp:version/>
  <cp:contentType/>
  <cp:contentStatus/>
</cp:coreProperties>
</file>